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Sheet1!$A$3:$H$877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<sst xmlns="http://schemas.openxmlformats.org/spreadsheetml/2006/main" count="881" uniqueCount="49">
  <si>
    <t>附件1：</t>
  </si>
  <si>
    <t>石首市2024年事业单位第二批人才引进
资格初审通过人员名单</t>
  </si>
  <si>
    <t>序号</t>
  </si>
  <si>
    <t>岗位代码</t>
  </si>
  <si>
    <t>招聘单位</t>
  </si>
  <si>
    <t>姓名</t>
  </si>
  <si>
    <t>性别</t>
  </si>
  <si>
    <r>
      <rPr>
        <sz val="12"/>
        <color theme="1"/>
        <rFont val="宋体"/>
        <charset val="134"/>
      </rPr>
      <t>石首市社会治安综合治理中心</t>
    </r>
  </si>
  <si>
    <r>
      <rPr>
        <sz val="12"/>
        <color theme="1"/>
        <rFont val="宋体"/>
        <charset val="134"/>
      </rPr>
      <t>湖北省工业自动化技师学院</t>
    </r>
  </si>
  <si>
    <r>
      <rPr>
        <sz val="12"/>
        <color theme="1"/>
        <rFont val="宋体"/>
        <charset val="134"/>
      </rPr>
      <t>石首市民兵训练中心</t>
    </r>
  </si>
  <si>
    <r>
      <rPr>
        <sz val="12"/>
        <color theme="1"/>
        <rFont val="宋体"/>
        <charset val="134"/>
      </rPr>
      <t>石首市军粮供应站</t>
    </r>
  </si>
  <si>
    <r>
      <rPr>
        <sz val="12"/>
        <color theme="1"/>
        <rFont val="宋体"/>
        <charset val="134"/>
      </rPr>
      <t>石首市第一中学</t>
    </r>
  </si>
  <si>
    <r>
      <rPr>
        <sz val="12"/>
        <color theme="1"/>
        <rFont val="宋体"/>
        <charset val="134"/>
      </rPr>
      <t>石首市南岳高级中学</t>
    </r>
  </si>
  <si>
    <r>
      <rPr>
        <sz val="12"/>
        <color theme="1"/>
        <rFont val="宋体"/>
        <charset val="134"/>
      </rPr>
      <t>石首市经济发展促进中心</t>
    </r>
  </si>
  <si>
    <r>
      <rPr>
        <sz val="12"/>
        <color theme="1"/>
        <rFont val="宋体"/>
        <charset val="134"/>
      </rPr>
      <t>石首市科技创新服务中心</t>
    </r>
  </si>
  <si>
    <r>
      <rPr>
        <sz val="12"/>
        <color theme="1"/>
        <rFont val="宋体"/>
        <charset val="134"/>
      </rPr>
      <t>石首市殡葬管理所</t>
    </r>
  </si>
  <si>
    <r>
      <rPr>
        <sz val="12"/>
        <color theme="1"/>
        <rFont val="宋体"/>
        <charset val="134"/>
      </rPr>
      <t>石首市财政财务服务中心</t>
    </r>
  </si>
  <si>
    <r>
      <rPr>
        <sz val="12"/>
        <color theme="1"/>
        <rFont val="宋体"/>
        <charset val="134"/>
      </rPr>
      <t>石首市投资评审中心</t>
    </r>
  </si>
  <si>
    <r>
      <rPr>
        <sz val="12"/>
        <color theme="1"/>
        <rFont val="宋体"/>
        <charset val="134"/>
      </rPr>
      <t>石首市绣林街道办事处财政所</t>
    </r>
  </si>
  <si>
    <r>
      <rPr>
        <sz val="12"/>
        <color theme="1"/>
        <rFont val="宋体"/>
        <charset val="134"/>
      </rPr>
      <t>石首市劳动人事仲裁院</t>
    </r>
  </si>
  <si>
    <r>
      <rPr>
        <sz val="12"/>
        <color theme="1"/>
        <rFont val="宋体"/>
        <charset val="134"/>
      </rPr>
      <t>石首市人力资源档案管理服务中心</t>
    </r>
  </si>
  <si>
    <r>
      <rPr>
        <sz val="12"/>
        <color theme="1"/>
        <rFont val="宋体"/>
        <charset val="134"/>
      </rPr>
      <t>石首市市场服务中心</t>
    </r>
  </si>
  <si>
    <r>
      <rPr>
        <sz val="12"/>
        <color theme="1"/>
        <rFont val="宋体"/>
        <charset val="134"/>
      </rPr>
      <t>石首市数字城市管理指挥中心</t>
    </r>
  </si>
  <si>
    <r>
      <rPr>
        <sz val="12"/>
        <color theme="1"/>
        <rFont val="宋体"/>
        <charset val="134"/>
      </rPr>
      <t>石首市道路运输和物流发展服务中心</t>
    </r>
  </si>
  <si>
    <r>
      <rPr>
        <sz val="12"/>
        <color theme="1"/>
        <rFont val="宋体"/>
        <charset val="134"/>
      </rPr>
      <t>石首市港航服务中心</t>
    </r>
  </si>
  <si>
    <r>
      <rPr>
        <sz val="12"/>
        <color theme="1"/>
        <rFont val="宋体"/>
        <charset val="134"/>
      </rPr>
      <t>石首市灌区服务中心</t>
    </r>
  </si>
  <si>
    <r>
      <rPr>
        <sz val="12"/>
        <color theme="1"/>
        <rFont val="宋体"/>
        <charset val="134"/>
      </rPr>
      <t>石首市农业环保和生态能源服务中心</t>
    </r>
  </si>
  <si>
    <r>
      <rPr>
        <sz val="12"/>
        <color theme="1"/>
        <rFont val="宋体"/>
        <charset val="134"/>
      </rPr>
      <t>石首市农业技术推广中心</t>
    </r>
  </si>
  <si>
    <r>
      <rPr>
        <sz val="12"/>
        <color theme="1"/>
        <rFont val="宋体"/>
        <charset val="134"/>
      </rPr>
      <t>石首市洲滩管护中心</t>
    </r>
  </si>
  <si>
    <r>
      <rPr>
        <sz val="12"/>
        <color theme="1"/>
        <rFont val="宋体"/>
        <charset val="134"/>
      </rPr>
      <t>石首市行政复议服务中心</t>
    </r>
  </si>
  <si>
    <r>
      <rPr>
        <sz val="12"/>
        <color theme="1"/>
        <rFont val="宋体"/>
        <charset val="134"/>
      </rPr>
      <t>石首市法律援助中心</t>
    </r>
  </si>
  <si>
    <r>
      <rPr>
        <sz val="12"/>
        <color theme="1"/>
        <rFont val="宋体"/>
        <charset val="134"/>
      </rPr>
      <t>石首市电子商务服务中心</t>
    </r>
  </si>
  <si>
    <r>
      <rPr>
        <sz val="12"/>
        <color theme="1"/>
        <rFont val="宋体"/>
        <charset val="134"/>
      </rPr>
      <t>中国国际贸易促进委员会湖北省石首市委员会</t>
    </r>
  </si>
  <si>
    <r>
      <rPr>
        <sz val="12"/>
        <color theme="1"/>
        <rFont val="宋体"/>
        <charset val="134"/>
      </rPr>
      <t>石首市走马岭考古遗址公园管理所</t>
    </r>
  </si>
  <si>
    <r>
      <rPr>
        <sz val="12"/>
        <color theme="1"/>
        <rFont val="宋体"/>
        <charset val="134"/>
      </rPr>
      <t>石首市人民医院</t>
    </r>
  </si>
  <si>
    <r>
      <rPr>
        <sz val="12"/>
        <color theme="1"/>
        <rFont val="宋体"/>
        <charset val="134"/>
      </rPr>
      <t>石首市中医医院</t>
    </r>
  </si>
  <si>
    <r>
      <rPr>
        <sz val="12"/>
        <color theme="1"/>
        <rFont val="宋体"/>
        <charset val="134"/>
      </rPr>
      <t>石首市政府投资审计中心</t>
    </r>
  </si>
  <si>
    <r>
      <rPr>
        <sz val="12"/>
        <color theme="1"/>
        <rFont val="宋体"/>
        <charset val="134"/>
      </rPr>
      <t>石首市经济责任审计中心</t>
    </r>
  </si>
  <si>
    <r>
      <rPr>
        <sz val="12"/>
        <color theme="1"/>
        <rFont val="宋体"/>
        <charset val="134"/>
      </rPr>
      <t>石首市普查中心</t>
    </r>
  </si>
  <si>
    <r>
      <rPr>
        <sz val="12"/>
        <color theme="1"/>
        <rFont val="宋体"/>
        <charset val="134"/>
      </rPr>
      <t>石首市化工园区服务中心</t>
    </r>
  </si>
  <si>
    <r>
      <rPr>
        <sz val="12"/>
        <color theme="1"/>
        <rFont val="宋体"/>
        <charset val="134"/>
      </rPr>
      <t>湖北石首经济开发区财政所</t>
    </r>
  </si>
  <si>
    <r>
      <rPr>
        <sz val="12"/>
        <color theme="1"/>
        <rFont val="宋体"/>
        <charset val="134"/>
      </rPr>
      <t>石首市退役军人服务中心</t>
    </r>
  </si>
  <si>
    <r>
      <rPr>
        <sz val="12"/>
        <color theme="1"/>
        <rFont val="宋体"/>
        <charset val="134"/>
      </rPr>
      <t>中共石首市委党校</t>
    </r>
  </si>
  <si>
    <r>
      <rPr>
        <sz val="12"/>
        <color theme="1"/>
        <rFont val="宋体"/>
        <charset val="134"/>
      </rPr>
      <t>石首市融媒体中心</t>
    </r>
  </si>
  <si>
    <r>
      <rPr>
        <sz val="12"/>
        <color theme="1"/>
        <rFont val="宋体"/>
        <charset val="134"/>
      </rPr>
      <t>石首市公共检验检测中心</t>
    </r>
  </si>
  <si>
    <r>
      <rPr>
        <sz val="12"/>
        <color theme="1"/>
        <rFont val="宋体"/>
        <charset val="134"/>
      </rPr>
      <t>石首市公共资源交易中心</t>
    </r>
  </si>
  <si>
    <r>
      <rPr>
        <sz val="12"/>
        <color theme="1"/>
        <rFont val="宋体"/>
        <charset val="134"/>
      </rPr>
      <t>石首市招商服务中心</t>
    </r>
  </si>
  <si>
    <r>
      <rPr>
        <sz val="12"/>
        <color theme="1"/>
        <rFont val="宋体"/>
        <charset val="134"/>
      </rPr>
      <t>石首市绣林街道社区网格管理综合服务中心</t>
    </r>
  </si>
  <si>
    <r>
      <rPr>
        <sz val="12"/>
        <color theme="1"/>
        <rFont val="宋体"/>
        <charset val="134"/>
      </rPr>
      <t>石首市绣林街道党群服务中心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</si>
</sst>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7"/>
  <sheetViews>
    <sheetView tabSelected="1" workbookViewId="0">
      <selection activeCell="A2" sqref="A2:E2"/>
    </sheetView>
  </sheetViews>
  <sheetFormatPr defaultColWidth="9" defaultRowHeight="13.5" outlineLevelCol="4"/>
  <cols>
    <col min="1" max="1" width="5" style="2" customWidth="1"/>
    <col min="2" max="2" width="9.375" style="3" customWidth="1"/>
    <col min="3" max="3" width="42.125" style="4" customWidth="1"/>
    <col min="4" max="4" width="19.25" style="3" customWidth="1"/>
    <col min="5" max="5" width="7.5" style="3" customWidth="1"/>
  </cols>
  <sheetData>
    <row r="1" s="1" customFormat="1" ht="14.25" spans="1:5">
      <c r="A1" s="5" t="s">
        <v>0</v>
      </c>
      <c r="B1" s="5"/>
      <c r="C1" s="6"/>
      <c r="D1" s="6"/>
      <c r="E1" s="6"/>
    </row>
    <row r="2" s="1" customFormat="1" ht="58" customHeight="1" spans="1:5">
      <c r="A2" s="7" t="s">
        <v>1</v>
      </c>
      <c r="B2" s="8"/>
      <c r="C2" s="8"/>
      <c r="D2" s="8"/>
      <c r="E2" s="8"/>
    </row>
    <row r="3" ht="22" customHeight="1" spans="1: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</row>
    <row r="4" ht="15.75" spans="1:5">
      <c r="A4" s="12">
        <v>1</v>
      </c>
      <c r="B4" s="13" t="str">
        <f t="shared" ref="B4:B16" si="0">"20101"</f>
        <v>20101</v>
      </c>
      <c r="C4" s="14" t="s">
        <v>7</v>
      </c>
      <c r="D4" s="13" t="str">
        <f>"黄禹萌"</f>
        <v>黄禹萌</v>
      </c>
      <c r="E4" s="13" t="str">
        <f t="shared" ref="E4:E9" si="1">"女"</f>
        <v>女</v>
      </c>
    </row>
    <row r="5" ht="15.75" spans="1:5">
      <c r="A5" s="12">
        <v>2</v>
      </c>
      <c r="B5" s="13" t="str">
        <f t="shared" si="0"/>
        <v>20101</v>
      </c>
      <c r="C5" s="14" t="s">
        <v>7</v>
      </c>
      <c r="D5" s="13" t="str">
        <f>"胡莹虎"</f>
        <v>胡莹虎</v>
      </c>
      <c r="E5" s="13" t="str">
        <f t="shared" ref="E5:E10" si="2">"男"</f>
        <v>男</v>
      </c>
    </row>
    <row r="6" ht="15.75" spans="1:5">
      <c r="A6" s="12">
        <v>3</v>
      </c>
      <c r="B6" s="13" t="str">
        <f t="shared" si="0"/>
        <v>20101</v>
      </c>
      <c r="C6" s="14" t="s">
        <v>7</v>
      </c>
      <c r="D6" s="13" t="str">
        <f>"郑琴"</f>
        <v>郑琴</v>
      </c>
      <c r="E6" s="13" t="str">
        <f t="shared" si="1"/>
        <v>女</v>
      </c>
    </row>
    <row r="7" ht="15.75" spans="1:5">
      <c r="A7" s="12">
        <v>4</v>
      </c>
      <c r="B7" s="13" t="str">
        <f t="shared" si="0"/>
        <v>20101</v>
      </c>
      <c r="C7" s="14" t="s">
        <v>7</v>
      </c>
      <c r="D7" s="13" t="str">
        <f>"张涛"</f>
        <v>张涛</v>
      </c>
      <c r="E7" s="13" t="str">
        <f t="shared" si="2"/>
        <v>男</v>
      </c>
    </row>
    <row r="8" ht="15.75" spans="1:5">
      <c r="A8" s="12">
        <v>5</v>
      </c>
      <c r="B8" s="13" t="str">
        <f t="shared" si="0"/>
        <v>20101</v>
      </c>
      <c r="C8" s="14" t="s">
        <v>7</v>
      </c>
      <c r="D8" s="13" t="str">
        <f>"张弘"</f>
        <v>张弘</v>
      </c>
      <c r="E8" s="13" t="str">
        <f t="shared" si="1"/>
        <v>女</v>
      </c>
    </row>
    <row r="9" ht="15.75" spans="1:5">
      <c r="A9" s="12">
        <v>6</v>
      </c>
      <c r="B9" s="13" t="str">
        <f t="shared" si="0"/>
        <v>20101</v>
      </c>
      <c r="C9" s="14" t="s">
        <v>7</v>
      </c>
      <c r="D9" s="13" t="str">
        <f>"秦紫嫣"</f>
        <v>秦紫嫣</v>
      </c>
      <c r="E9" s="13" t="str">
        <f t="shared" si="1"/>
        <v>女</v>
      </c>
    </row>
    <row r="10" ht="15.75" spans="1:5">
      <c r="A10" s="12">
        <v>7</v>
      </c>
      <c r="B10" s="13" t="str">
        <f t="shared" si="0"/>
        <v>20101</v>
      </c>
      <c r="C10" s="14" t="s">
        <v>7</v>
      </c>
      <c r="D10" s="13" t="str">
        <f>"黄备彬"</f>
        <v>黄备彬</v>
      </c>
      <c r="E10" s="13" t="str">
        <f t="shared" si="2"/>
        <v>男</v>
      </c>
    </row>
    <row r="11" ht="15.75" spans="1:5">
      <c r="A11" s="12">
        <v>8</v>
      </c>
      <c r="B11" s="13" t="str">
        <f t="shared" si="0"/>
        <v>20101</v>
      </c>
      <c r="C11" s="14" t="s">
        <v>7</v>
      </c>
      <c r="D11" s="13" t="str">
        <f>"何瑶"</f>
        <v>何瑶</v>
      </c>
      <c r="E11" s="13" t="str">
        <f t="shared" ref="E11:E16" si="3">"女"</f>
        <v>女</v>
      </c>
    </row>
    <row r="12" ht="15.75" spans="1:5">
      <c r="A12" s="12">
        <v>9</v>
      </c>
      <c r="B12" s="13" t="str">
        <f t="shared" si="0"/>
        <v>20101</v>
      </c>
      <c r="C12" s="14" t="s">
        <v>7</v>
      </c>
      <c r="D12" s="13" t="str">
        <f>"赵雅君"</f>
        <v>赵雅君</v>
      </c>
      <c r="E12" s="13" t="str">
        <f t="shared" si="3"/>
        <v>女</v>
      </c>
    </row>
    <row r="13" ht="15.75" spans="1:5">
      <c r="A13" s="12">
        <v>10</v>
      </c>
      <c r="B13" s="13" t="str">
        <f t="shared" si="0"/>
        <v>20101</v>
      </c>
      <c r="C13" s="14" t="s">
        <v>7</v>
      </c>
      <c r="D13" s="13" t="str">
        <f>"王英明"</f>
        <v>王英明</v>
      </c>
      <c r="E13" s="13" t="str">
        <f>"男"</f>
        <v>男</v>
      </c>
    </row>
    <row r="14" ht="15.75" spans="1:5">
      <c r="A14" s="12">
        <v>11</v>
      </c>
      <c r="B14" s="13" t="str">
        <f t="shared" si="0"/>
        <v>20101</v>
      </c>
      <c r="C14" s="14" t="s">
        <v>7</v>
      </c>
      <c r="D14" s="13" t="str">
        <f>"刘双双"</f>
        <v>刘双双</v>
      </c>
      <c r="E14" s="13" t="str">
        <f t="shared" si="3"/>
        <v>女</v>
      </c>
    </row>
    <row r="15" ht="15.75" spans="1:5">
      <c r="A15" s="12">
        <v>12</v>
      </c>
      <c r="B15" s="13" t="str">
        <f t="shared" si="0"/>
        <v>20101</v>
      </c>
      <c r="C15" s="14" t="s">
        <v>7</v>
      </c>
      <c r="D15" s="13" t="str">
        <f>"邹祎轩"</f>
        <v>邹祎轩</v>
      </c>
      <c r="E15" s="13" t="str">
        <f t="shared" si="3"/>
        <v>女</v>
      </c>
    </row>
    <row r="16" ht="15.75" spans="1:5">
      <c r="A16" s="12">
        <v>13</v>
      </c>
      <c r="B16" s="13" t="str">
        <f t="shared" si="0"/>
        <v>20101</v>
      </c>
      <c r="C16" s="14" t="s">
        <v>7</v>
      </c>
      <c r="D16" s="13" t="str">
        <f>"焦跃丹"</f>
        <v>焦跃丹</v>
      </c>
      <c r="E16" s="13" t="str">
        <f t="shared" si="3"/>
        <v>女</v>
      </c>
    </row>
    <row r="17" ht="15.75" spans="1:5">
      <c r="A17" s="12">
        <v>14</v>
      </c>
      <c r="B17" s="13" t="str">
        <f>"20201"</f>
        <v>20201</v>
      </c>
      <c r="C17" s="14" t="s">
        <v>8</v>
      </c>
      <c r="D17" s="13" t="str">
        <f>"余青"</f>
        <v>余青</v>
      </c>
      <c r="E17" s="13" t="str">
        <f>"男"</f>
        <v>男</v>
      </c>
    </row>
    <row r="18" ht="15.75" spans="1:5">
      <c r="A18" s="12">
        <v>15</v>
      </c>
      <c r="B18" s="13" t="str">
        <f t="shared" ref="B18:B40" si="4">"20301"</f>
        <v>20301</v>
      </c>
      <c r="C18" s="14" t="s">
        <v>9</v>
      </c>
      <c r="D18" s="13" t="str">
        <f>"林秀安"</f>
        <v>林秀安</v>
      </c>
      <c r="E18" s="13" t="str">
        <f t="shared" ref="E18:E24" si="5">"女"</f>
        <v>女</v>
      </c>
    </row>
    <row r="19" ht="15.75" spans="1:5">
      <c r="A19" s="12">
        <v>16</v>
      </c>
      <c r="B19" s="13" t="str">
        <f t="shared" si="4"/>
        <v>20301</v>
      </c>
      <c r="C19" s="14" t="s">
        <v>9</v>
      </c>
      <c r="D19" s="13" t="str">
        <f>"伊慧娟"</f>
        <v>伊慧娟</v>
      </c>
      <c r="E19" s="13" t="str">
        <f t="shared" si="5"/>
        <v>女</v>
      </c>
    </row>
    <row r="20" ht="15.75" spans="1:5">
      <c r="A20" s="12">
        <v>17</v>
      </c>
      <c r="B20" s="13" t="str">
        <f t="shared" si="4"/>
        <v>20301</v>
      </c>
      <c r="C20" s="14" t="s">
        <v>9</v>
      </c>
      <c r="D20" s="13" t="str">
        <f>"李茜"</f>
        <v>李茜</v>
      </c>
      <c r="E20" s="13" t="str">
        <f t="shared" si="5"/>
        <v>女</v>
      </c>
    </row>
    <row r="21" ht="15.75" spans="1:5">
      <c r="A21" s="12">
        <v>18</v>
      </c>
      <c r="B21" s="13" t="str">
        <f t="shared" si="4"/>
        <v>20301</v>
      </c>
      <c r="C21" s="14" t="s">
        <v>9</v>
      </c>
      <c r="D21" s="13" t="str">
        <f>"杨梦思"</f>
        <v>杨梦思</v>
      </c>
      <c r="E21" s="13" t="str">
        <f t="shared" si="5"/>
        <v>女</v>
      </c>
    </row>
    <row r="22" ht="15.75" spans="1:5">
      <c r="A22" s="12">
        <v>19</v>
      </c>
      <c r="B22" s="13" t="str">
        <f t="shared" si="4"/>
        <v>20301</v>
      </c>
      <c r="C22" s="14" t="s">
        <v>9</v>
      </c>
      <c r="D22" s="13" t="str">
        <f>"潘周熠燃"</f>
        <v>潘周熠燃</v>
      </c>
      <c r="E22" s="13" t="str">
        <f t="shared" si="5"/>
        <v>女</v>
      </c>
    </row>
    <row r="23" ht="15.75" spans="1:5">
      <c r="A23" s="12">
        <v>20</v>
      </c>
      <c r="B23" s="13" t="str">
        <f t="shared" si="4"/>
        <v>20301</v>
      </c>
      <c r="C23" s="14" t="s">
        <v>9</v>
      </c>
      <c r="D23" s="13" t="str">
        <f>"程婉青"</f>
        <v>程婉青</v>
      </c>
      <c r="E23" s="13" t="str">
        <f t="shared" si="5"/>
        <v>女</v>
      </c>
    </row>
    <row r="24" ht="15.75" spans="1:5">
      <c r="A24" s="12">
        <v>21</v>
      </c>
      <c r="B24" s="13" t="str">
        <f t="shared" si="4"/>
        <v>20301</v>
      </c>
      <c r="C24" s="14" t="s">
        <v>9</v>
      </c>
      <c r="D24" s="13" t="str">
        <f>"张仁苗"</f>
        <v>张仁苗</v>
      </c>
      <c r="E24" s="13" t="str">
        <f t="shared" si="5"/>
        <v>女</v>
      </c>
    </row>
    <row r="25" ht="15.75" spans="1:5">
      <c r="A25" s="12">
        <v>22</v>
      </c>
      <c r="B25" s="13" t="str">
        <f t="shared" si="4"/>
        <v>20301</v>
      </c>
      <c r="C25" s="14" t="s">
        <v>9</v>
      </c>
      <c r="D25" s="13" t="str">
        <f>"钱门泽"</f>
        <v>钱门泽</v>
      </c>
      <c r="E25" s="13" t="str">
        <f t="shared" ref="E25:E29" si="6">"男"</f>
        <v>男</v>
      </c>
    </row>
    <row r="26" ht="15.75" spans="1:5">
      <c r="A26" s="12">
        <v>23</v>
      </c>
      <c r="B26" s="13" t="str">
        <f t="shared" si="4"/>
        <v>20301</v>
      </c>
      <c r="C26" s="14" t="s">
        <v>9</v>
      </c>
      <c r="D26" s="13" t="str">
        <f>"张天赫"</f>
        <v>张天赫</v>
      </c>
      <c r="E26" s="13" t="str">
        <f t="shared" si="6"/>
        <v>男</v>
      </c>
    </row>
    <row r="27" ht="15.75" spans="1:5">
      <c r="A27" s="12">
        <v>24</v>
      </c>
      <c r="B27" s="13" t="str">
        <f t="shared" si="4"/>
        <v>20301</v>
      </c>
      <c r="C27" s="14" t="s">
        <v>9</v>
      </c>
      <c r="D27" s="13" t="str">
        <f>"杨爽爽"</f>
        <v>杨爽爽</v>
      </c>
      <c r="E27" s="13" t="str">
        <f t="shared" ref="E27:E30" si="7">"女"</f>
        <v>女</v>
      </c>
    </row>
    <row r="28" ht="15.75" spans="1:5">
      <c r="A28" s="12">
        <v>25</v>
      </c>
      <c r="B28" s="13" t="str">
        <f t="shared" si="4"/>
        <v>20301</v>
      </c>
      <c r="C28" s="14" t="s">
        <v>9</v>
      </c>
      <c r="D28" s="13" t="str">
        <f>"王术"</f>
        <v>王术</v>
      </c>
      <c r="E28" s="13" t="str">
        <f t="shared" si="7"/>
        <v>女</v>
      </c>
    </row>
    <row r="29" ht="15.75" spans="1:5">
      <c r="A29" s="12">
        <v>26</v>
      </c>
      <c r="B29" s="13" t="str">
        <f t="shared" si="4"/>
        <v>20301</v>
      </c>
      <c r="C29" s="14" t="s">
        <v>9</v>
      </c>
      <c r="D29" s="13" t="str">
        <f>"陈佳航"</f>
        <v>陈佳航</v>
      </c>
      <c r="E29" s="13" t="str">
        <f t="shared" si="6"/>
        <v>男</v>
      </c>
    </row>
    <row r="30" ht="15.75" spans="1:5">
      <c r="A30" s="12">
        <v>27</v>
      </c>
      <c r="B30" s="13" t="str">
        <f t="shared" si="4"/>
        <v>20301</v>
      </c>
      <c r="C30" s="14" t="s">
        <v>9</v>
      </c>
      <c r="D30" s="13" t="str">
        <f>"肖泠伶"</f>
        <v>肖泠伶</v>
      </c>
      <c r="E30" s="13" t="str">
        <f t="shared" si="7"/>
        <v>女</v>
      </c>
    </row>
    <row r="31" ht="15.75" spans="1:5">
      <c r="A31" s="12">
        <v>28</v>
      </c>
      <c r="B31" s="13" t="str">
        <f t="shared" si="4"/>
        <v>20301</v>
      </c>
      <c r="C31" s="14" t="s">
        <v>9</v>
      </c>
      <c r="D31" s="13" t="str">
        <f>"李争"</f>
        <v>李争</v>
      </c>
      <c r="E31" s="13" t="str">
        <f>"男"</f>
        <v>男</v>
      </c>
    </row>
    <row r="32" ht="15.75" spans="1:5">
      <c r="A32" s="12">
        <v>29</v>
      </c>
      <c r="B32" s="13" t="str">
        <f t="shared" si="4"/>
        <v>20301</v>
      </c>
      <c r="C32" s="14" t="s">
        <v>9</v>
      </c>
      <c r="D32" s="13" t="str">
        <f>"何飞飞"</f>
        <v>何飞飞</v>
      </c>
      <c r="E32" s="13" t="str">
        <f>"男"</f>
        <v>男</v>
      </c>
    </row>
    <row r="33" ht="15.75" spans="1:5">
      <c r="A33" s="12">
        <v>30</v>
      </c>
      <c r="B33" s="13" t="str">
        <f t="shared" si="4"/>
        <v>20301</v>
      </c>
      <c r="C33" s="14" t="s">
        <v>9</v>
      </c>
      <c r="D33" s="13" t="str">
        <f>"蔡倩"</f>
        <v>蔡倩</v>
      </c>
      <c r="E33" s="13" t="str">
        <f t="shared" ref="E33:E37" si="8">"女"</f>
        <v>女</v>
      </c>
    </row>
    <row r="34" ht="15.75" spans="1:5">
      <c r="A34" s="12">
        <v>31</v>
      </c>
      <c r="B34" s="13" t="str">
        <f t="shared" si="4"/>
        <v>20301</v>
      </c>
      <c r="C34" s="14" t="s">
        <v>9</v>
      </c>
      <c r="D34" s="13" t="str">
        <f>"李静"</f>
        <v>李静</v>
      </c>
      <c r="E34" s="13" t="str">
        <f t="shared" si="8"/>
        <v>女</v>
      </c>
    </row>
    <row r="35" ht="15.75" spans="1:5">
      <c r="A35" s="12">
        <v>32</v>
      </c>
      <c r="B35" s="13" t="str">
        <f t="shared" si="4"/>
        <v>20301</v>
      </c>
      <c r="C35" s="14" t="s">
        <v>9</v>
      </c>
      <c r="D35" s="13" t="str">
        <f>"王金玉"</f>
        <v>王金玉</v>
      </c>
      <c r="E35" s="13" t="str">
        <f t="shared" si="8"/>
        <v>女</v>
      </c>
    </row>
    <row r="36" ht="15.75" spans="1:5">
      <c r="A36" s="12">
        <v>33</v>
      </c>
      <c r="B36" s="13" t="str">
        <f t="shared" si="4"/>
        <v>20301</v>
      </c>
      <c r="C36" s="14" t="s">
        <v>9</v>
      </c>
      <c r="D36" s="13" t="str">
        <f>"何梦"</f>
        <v>何梦</v>
      </c>
      <c r="E36" s="13" t="str">
        <f t="shared" si="8"/>
        <v>女</v>
      </c>
    </row>
    <row r="37" ht="15.75" spans="1:5">
      <c r="A37" s="12">
        <v>34</v>
      </c>
      <c r="B37" s="13" t="str">
        <f t="shared" si="4"/>
        <v>20301</v>
      </c>
      <c r="C37" s="14" t="s">
        <v>9</v>
      </c>
      <c r="D37" s="13" t="str">
        <f>"肖丹"</f>
        <v>肖丹</v>
      </c>
      <c r="E37" s="13" t="str">
        <f t="shared" si="8"/>
        <v>女</v>
      </c>
    </row>
    <row r="38" ht="15.75" spans="1:5">
      <c r="A38" s="12">
        <v>35</v>
      </c>
      <c r="B38" s="13" t="str">
        <f t="shared" si="4"/>
        <v>20301</v>
      </c>
      <c r="C38" s="14" t="s">
        <v>9</v>
      </c>
      <c r="D38" s="13" t="str">
        <f>"冯磊"</f>
        <v>冯磊</v>
      </c>
      <c r="E38" s="13" t="str">
        <f t="shared" ref="E38:E42" si="9">"男"</f>
        <v>男</v>
      </c>
    </row>
    <row r="39" ht="15.75" spans="1:5">
      <c r="A39" s="12">
        <v>36</v>
      </c>
      <c r="B39" s="13" t="str">
        <f t="shared" si="4"/>
        <v>20301</v>
      </c>
      <c r="C39" s="14" t="s">
        <v>9</v>
      </c>
      <c r="D39" s="13" t="str">
        <f>"陈远涵"</f>
        <v>陈远涵</v>
      </c>
      <c r="E39" s="13" t="str">
        <f t="shared" ref="E39:E46" si="10">"女"</f>
        <v>女</v>
      </c>
    </row>
    <row r="40" ht="15.75" spans="1:5">
      <c r="A40" s="12">
        <v>37</v>
      </c>
      <c r="B40" s="13" t="str">
        <f t="shared" si="4"/>
        <v>20301</v>
      </c>
      <c r="C40" s="14" t="s">
        <v>9</v>
      </c>
      <c r="D40" s="13" t="str">
        <f>"孟亚美"</f>
        <v>孟亚美</v>
      </c>
      <c r="E40" s="13" t="str">
        <f t="shared" si="10"/>
        <v>女</v>
      </c>
    </row>
    <row r="41" ht="15.75" spans="1:5">
      <c r="A41" s="12">
        <v>38</v>
      </c>
      <c r="B41" s="13" t="str">
        <f t="shared" ref="B41:B58" si="11">"20401"</f>
        <v>20401</v>
      </c>
      <c r="C41" s="14" t="s">
        <v>10</v>
      </c>
      <c r="D41" s="13" t="str">
        <f>"胡喜"</f>
        <v>胡喜</v>
      </c>
      <c r="E41" s="13" t="str">
        <f t="shared" si="9"/>
        <v>男</v>
      </c>
    </row>
    <row r="42" ht="15.75" spans="1:5">
      <c r="A42" s="12">
        <v>39</v>
      </c>
      <c r="B42" s="13" t="str">
        <f t="shared" si="11"/>
        <v>20401</v>
      </c>
      <c r="C42" s="14" t="s">
        <v>10</v>
      </c>
      <c r="D42" s="13" t="str">
        <f>"宋欢"</f>
        <v>宋欢</v>
      </c>
      <c r="E42" s="13" t="str">
        <f t="shared" si="9"/>
        <v>男</v>
      </c>
    </row>
    <row r="43" ht="15.75" spans="1:5">
      <c r="A43" s="12">
        <v>40</v>
      </c>
      <c r="B43" s="13" t="str">
        <f t="shared" si="11"/>
        <v>20401</v>
      </c>
      <c r="C43" s="14" t="s">
        <v>10</v>
      </c>
      <c r="D43" s="13" t="str">
        <f>"何音娥"</f>
        <v>何音娥</v>
      </c>
      <c r="E43" s="13" t="str">
        <f t="shared" si="10"/>
        <v>女</v>
      </c>
    </row>
    <row r="44" ht="15.75" spans="1:5">
      <c r="A44" s="12">
        <v>41</v>
      </c>
      <c r="B44" s="13" t="str">
        <f t="shared" si="11"/>
        <v>20401</v>
      </c>
      <c r="C44" s="14" t="s">
        <v>10</v>
      </c>
      <c r="D44" s="13" t="str">
        <f>"廖庆雯"</f>
        <v>廖庆雯</v>
      </c>
      <c r="E44" s="13" t="str">
        <f t="shared" si="10"/>
        <v>女</v>
      </c>
    </row>
    <row r="45" ht="15.75" spans="1:5">
      <c r="A45" s="12">
        <v>42</v>
      </c>
      <c r="B45" s="13" t="str">
        <f t="shared" si="11"/>
        <v>20401</v>
      </c>
      <c r="C45" s="14" t="s">
        <v>10</v>
      </c>
      <c r="D45" s="13" t="str">
        <f>"张秦"</f>
        <v>张秦</v>
      </c>
      <c r="E45" s="13" t="str">
        <f t="shared" si="10"/>
        <v>女</v>
      </c>
    </row>
    <row r="46" ht="15.75" spans="1:5">
      <c r="A46" s="12">
        <v>43</v>
      </c>
      <c r="B46" s="13" t="str">
        <f t="shared" si="11"/>
        <v>20401</v>
      </c>
      <c r="C46" s="14" t="s">
        <v>10</v>
      </c>
      <c r="D46" s="13" t="str">
        <f>"李正飞"</f>
        <v>李正飞</v>
      </c>
      <c r="E46" s="13" t="str">
        <f t="shared" si="10"/>
        <v>女</v>
      </c>
    </row>
    <row r="47" ht="15.75" spans="1:5">
      <c r="A47" s="12">
        <v>44</v>
      </c>
      <c r="B47" s="13" t="str">
        <f t="shared" si="11"/>
        <v>20401</v>
      </c>
      <c r="C47" s="14" t="s">
        <v>10</v>
      </c>
      <c r="D47" s="13" t="str">
        <f>"刘行"</f>
        <v>刘行</v>
      </c>
      <c r="E47" s="13" t="str">
        <f>"男"</f>
        <v>男</v>
      </c>
    </row>
    <row r="48" ht="15.75" spans="1:5">
      <c r="A48" s="12">
        <v>45</v>
      </c>
      <c r="B48" s="13" t="str">
        <f t="shared" si="11"/>
        <v>20401</v>
      </c>
      <c r="C48" s="14" t="s">
        <v>10</v>
      </c>
      <c r="D48" s="13" t="str">
        <f>"解宇轩"</f>
        <v>解宇轩</v>
      </c>
      <c r="E48" s="13" t="str">
        <f t="shared" ref="E48:E53" si="12">"女"</f>
        <v>女</v>
      </c>
    </row>
    <row r="49" ht="15.75" spans="1:5">
      <c r="A49" s="12">
        <v>46</v>
      </c>
      <c r="B49" s="13" t="str">
        <f t="shared" si="11"/>
        <v>20401</v>
      </c>
      <c r="C49" s="14" t="s">
        <v>10</v>
      </c>
      <c r="D49" s="13" t="str">
        <f>"易蕾"</f>
        <v>易蕾</v>
      </c>
      <c r="E49" s="13" t="str">
        <f t="shared" si="12"/>
        <v>女</v>
      </c>
    </row>
    <row r="50" ht="15.75" spans="1:5">
      <c r="A50" s="12">
        <v>47</v>
      </c>
      <c r="B50" s="13" t="str">
        <f t="shared" si="11"/>
        <v>20401</v>
      </c>
      <c r="C50" s="14" t="s">
        <v>10</v>
      </c>
      <c r="D50" s="13" t="str">
        <f>"陈昊梁"</f>
        <v>陈昊梁</v>
      </c>
      <c r="E50" s="13" t="str">
        <f t="shared" ref="E50:E57" si="13">"男"</f>
        <v>男</v>
      </c>
    </row>
    <row r="51" ht="15.75" spans="1:5">
      <c r="A51" s="12">
        <v>48</v>
      </c>
      <c r="B51" s="13" t="str">
        <f t="shared" si="11"/>
        <v>20401</v>
      </c>
      <c r="C51" s="14" t="s">
        <v>10</v>
      </c>
      <c r="D51" s="13" t="str">
        <f>"罗蓉"</f>
        <v>罗蓉</v>
      </c>
      <c r="E51" s="13" t="str">
        <f t="shared" si="12"/>
        <v>女</v>
      </c>
    </row>
    <row r="52" ht="15.75" spans="1:5">
      <c r="A52" s="12">
        <v>49</v>
      </c>
      <c r="B52" s="13" t="str">
        <f t="shared" si="11"/>
        <v>20401</v>
      </c>
      <c r="C52" s="14" t="s">
        <v>10</v>
      </c>
      <c r="D52" s="13" t="str">
        <f>"汪敏"</f>
        <v>汪敏</v>
      </c>
      <c r="E52" s="13" t="str">
        <f t="shared" si="12"/>
        <v>女</v>
      </c>
    </row>
    <row r="53" ht="15.75" spans="1:5">
      <c r="A53" s="12">
        <v>50</v>
      </c>
      <c r="B53" s="13" t="str">
        <f t="shared" si="11"/>
        <v>20401</v>
      </c>
      <c r="C53" s="14" t="s">
        <v>10</v>
      </c>
      <c r="D53" s="13" t="str">
        <f>"黄小涵"</f>
        <v>黄小涵</v>
      </c>
      <c r="E53" s="13" t="str">
        <f t="shared" si="12"/>
        <v>女</v>
      </c>
    </row>
    <row r="54" ht="15.75" spans="1:5">
      <c r="A54" s="12">
        <v>51</v>
      </c>
      <c r="B54" s="13" t="str">
        <f t="shared" si="11"/>
        <v>20401</v>
      </c>
      <c r="C54" s="14" t="s">
        <v>10</v>
      </c>
      <c r="D54" s="13" t="str">
        <f>"覃浩"</f>
        <v>覃浩</v>
      </c>
      <c r="E54" s="13" t="str">
        <f t="shared" si="13"/>
        <v>男</v>
      </c>
    </row>
    <row r="55" ht="15.75" spans="1:5">
      <c r="A55" s="12">
        <v>52</v>
      </c>
      <c r="B55" s="13" t="str">
        <f t="shared" si="11"/>
        <v>20401</v>
      </c>
      <c r="C55" s="14" t="s">
        <v>10</v>
      </c>
      <c r="D55" s="13" t="str">
        <f>"张一颂"</f>
        <v>张一颂</v>
      </c>
      <c r="E55" s="13" t="str">
        <f t="shared" si="13"/>
        <v>男</v>
      </c>
    </row>
    <row r="56" ht="15.75" spans="1:5">
      <c r="A56" s="12">
        <v>53</v>
      </c>
      <c r="B56" s="13" t="str">
        <f t="shared" si="11"/>
        <v>20401</v>
      </c>
      <c r="C56" s="14" t="s">
        <v>10</v>
      </c>
      <c r="D56" s="13" t="str">
        <f>"肖本胜"</f>
        <v>肖本胜</v>
      </c>
      <c r="E56" s="13" t="str">
        <f t="shared" si="13"/>
        <v>男</v>
      </c>
    </row>
    <row r="57" ht="15.75" spans="1:5">
      <c r="A57" s="12">
        <v>54</v>
      </c>
      <c r="B57" s="13" t="str">
        <f t="shared" si="11"/>
        <v>20401</v>
      </c>
      <c r="C57" s="14" t="s">
        <v>10</v>
      </c>
      <c r="D57" s="13" t="str">
        <f>"蔡森"</f>
        <v>蔡森</v>
      </c>
      <c r="E57" s="13" t="str">
        <f t="shared" si="13"/>
        <v>男</v>
      </c>
    </row>
    <row r="58" ht="15.75" spans="1:5">
      <c r="A58" s="12">
        <v>55</v>
      </c>
      <c r="B58" s="13" t="str">
        <f t="shared" si="11"/>
        <v>20401</v>
      </c>
      <c r="C58" s="14" t="s">
        <v>10</v>
      </c>
      <c r="D58" s="13" t="str">
        <f>"王慧姣"</f>
        <v>王慧姣</v>
      </c>
      <c r="E58" s="13" t="str">
        <f t="shared" ref="E58:E60" si="14">"女"</f>
        <v>女</v>
      </c>
    </row>
    <row r="59" ht="15.75" spans="1:5">
      <c r="A59" s="12">
        <v>56</v>
      </c>
      <c r="B59" s="13" t="str">
        <f>"20501"</f>
        <v>20501</v>
      </c>
      <c r="C59" s="14" t="s">
        <v>11</v>
      </c>
      <c r="D59" s="13" t="str">
        <f>"邓东方"</f>
        <v>邓东方</v>
      </c>
      <c r="E59" s="13" t="str">
        <f t="shared" si="14"/>
        <v>女</v>
      </c>
    </row>
    <row r="60" ht="15.75" spans="1:5">
      <c r="A60" s="12">
        <v>57</v>
      </c>
      <c r="B60" s="13" t="str">
        <f>"20501"</f>
        <v>20501</v>
      </c>
      <c r="C60" s="14" t="s">
        <v>11</v>
      </c>
      <c r="D60" s="13" t="str">
        <f>"冉丽琼"</f>
        <v>冉丽琼</v>
      </c>
      <c r="E60" s="13" t="str">
        <f t="shared" si="14"/>
        <v>女</v>
      </c>
    </row>
    <row r="61" ht="15.75" spans="1:5">
      <c r="A61" s="12">
        <v>58</v>
      </c>
      <c r="B61" s="13" t="str">
        <f t="shared" ref="B61:B63" si="15">"20502"</f>
        <v>20502</v>
      </c>
      <c r="C61" s="14" t="s">
        <v>11</v>
      </c>
      <c r="D61" s="13" t="str">
        <f>"杨智慧"</f>
        <v>杨智慧</v>
      </c>
      <c r="E61" s="13" t="str">
        <f t="shared" ref="E61:E66" si="16">"男"</f>
        <v>男</v>
      </c>
    </row>
    <row r="62" ht="15.75" spans="1:5">
      <c r="A62" s="12">
        <v>59</v>
      </c>
      <c r="B62" s="13" t="str">
        <f t="shared" si="15"/>
        <v>20502</v>
      </c>
      <c r="C62" s="14" t="s">
        <v>11</v>
      </c>
      <c r="D62" s="13" t="str">
        <f>"吴晓慧"</f>
        <v>吴晓慧</v>
      </c>
      <c r="E62" s="13" t="str">
        <f t="shared" ref="E62:E71" si="17">"女"</f>
        <v>女</v>
      </c>
    </row>
    <row r="63" ht="15.75" spans="1:5">
      <c r="A63" s="12">
        <v>60</v>
      </c>
      <c r="B63" s="13" t="str">
        <f t="shared" si="15"/>
        <v>20502</v>
      </c>
      <c r="C63" s="14" t="s">
        <v>11</v>
      </c>
      <c r="D63" s="13" t="str">
        <f>"张静"</f>
        <v>张静</v>
      </c>
      <c r="E63" s="13" t="str">
        <f t="shared" si="17"/>
        <v>女</v>
      </c>
    </row>
    <row r="64" ht="15.75" spans="1:5">
      <c r="A64" s="12">
        <v>61</v>
      </c>
      <c r="B64" s="13" t="str">
        <f t="shared" ref="B64:B66" si="18">"20601"</f>
        <v>20601</v>
      </c>
      <c r="C64" s="14" t="s">
        <v>12</v>
      </c>
      <c r="D64" s="13" t="str">
        <f>"范翔宇"</f>
        <v>范翔宇</v>
      </c>
      <c r="E64" s="13" t="str">
        <f t="shared" si="16"/>
        <v>男</v>
      </c>
    </row>
    <row r="65" ht="15.75" spans="1:5">
      <c r="A65" s="12">
        <v>62</v>
      </c>
      <c r="B65" s="13" t="str">
        <f t="shared" si="18"/>
        <v>20601</v>
      </c>
      <c r="C65" s="14" t="s">
        <v>12</v>
      </c>
      <c r="D65" s="13" t="str">
        <f>"谭时亮"</f>
        <v>谭时亮</v>
      </c>
      <c r="E65" s="13" t="str">
        <f t="shared" si="16"/>
        <v>男</v>
      </c>
    </row>
    <row r="66" ht="15.75" spans="1:5">
      <c r="A66" s="12">
        <v>63</v>
      </c>
      <c r="B66" s="13" t="str">
        <f t="shared" si="18"/>
        <v>20601</v>
      </c>
      <c r="C66" s="14" t="s">
        <v>12</v>
      </c>
      <c r="D66" s="13" t="str">
        <f>"石康武"</f>
        <v>石康武</v>
      </c>
      <c r="E66" s="13" t="str">
        <f t="shared" si="16"/>
        <v>男</v>
      </c>
    </row>
    <row r="67" ht="15.75" spans="1:5">
      <c r="A67" s="12">
        <v>64</v>
      </c>
      <c r="B67" s="13" t="str">
        <f>"20602"</f>
        <v>20602</v>
      </c>
      <c r="C67" s="14" t="s">
        <v>12</v>
      </c>
      <c r="D67" s="13" t="str">
        <f>"沈雷珂庆"</f>
        <v>沈雷珂庆</v>
      </c>
      <c r="E67" s="13" t="str">
        <f t="shared" si="17"/>
        <v>女</v>
      </c>
    </row>
    <row r="68" ht="15.75" spans="1:5">
      <c r="A68" s="12">
        <v>65</v>
      </c>
      <c r="B68" s="13" t="str">
        <f t="shared" ref="B68:B72" si="19">"20603"</f>
        <v>20603</v>
      </c>
      <c r="C68" s="14" t="s">
        <v>12</v>
      </c>
      <c r="D68" s="13" t="str">
        <f>"邓明杰 "</f>
        <v>邓明杰 </v>
      </c>
      <c r="E68" s="13" t="str">
        <f t="shared" si="17"/>
        <v>女</v>
      </c>
    </row>
    <row r="69" ht="15.75" spans="1:5">
      <c r="A69" s="12">
        <v>66</v>
      </c>
      <c r="B69" s="13" t="str">
        <f t="shared" si="19"/>
        <v>20603</v>
      </c>
      <c r="C69" s="14" t="s">
        <v>12</v>
      </c>
      <c r="D69" s="13" t="str">
        <f>"李莉"</f>
        <v>李莉</v>
      </c>
      <c r="E69" s="13" t="str">
        <f t="shared" si="17"/>
        <v>女</v>
      </c>
    </row>
    <row r="70" ht="15.75" spans="1:5">
      <c r="A70" s="12">
        <v>67</v>
      </c>
      <c r="B70" s="13" t="str">
        <f t="shared" si="19"/>
        <v>20603</v>
      </c>
      <c r="C70" s="14" t="s">
        <v>12</v>
      </c>
      <c r="D70" s="13" t="str">
        <f>"张礼芳"</f>
        <v>张礼芳</v>
      </c>
      <c r="E70" s="13" t="str">
        <f t="shared" si="17"/>
        <v>女</v>
      </c>
    </row>
    <row r="71" ht="15.75" spans="1:5">
      <c r="A71" s="12">
        <v>68</v>
      </c>
      <c r="B71" s="13" t="str">
        <f t="shared" si="19"/>
        <v>20603</v>
      </c>
      <c r="C71" s="14" t="s">
        <v>12</v>
      </c>
      <c r="D71" s="13" t="str">
        <f>"吴文锦"</f>
        <v>吴文锦</v>
      </c>
      <c r="E71" s="13" t="str">
        <f t="shared" si="17"/>
        <v>女</v>
      </c>
    </row>
    <row r="72" ht="15.75" spans="1:5">
      <c r="A72" s="12">
        <v>69</v>
      </c>
      <c r="B72" s="13" t="str">
        <f t="shared" si="19"/>
        <v>20603</v>
      </c>
      <c r="C72" s="14" t="s">
        <v>12</v>
      </c>
      <c r="D72" s="13" t="str">
        <f>"王浩勇"</f>
        <v>王浩勇</v>
      </c>
      <c r="E72" s="13" t="str">
        <f t="shared" ref="E72:E77" si="20">"男"</f>
        <v>男</v>
      </c>
    </row>
    <row r="73" ht="15.75" spans="1:5">
      <c r="A73" s="12">
        <v>70</v>
      </c>
      <c r="B73" s="13" t="str">
        <f t="shared" ref="B73:B77" si="21">"20604"</f>
        <v>20604</v>
      </c>
      <c r="C73" s="14" t="s">
        <v>12</v>
      </c>
      <c r="D73" s="13" t="str">
        <f>"田方明"</f>
        <v>田方明</v>
      </c>
      <c r="E73" s="13" t="str">
        <f t="shared" si="20"/>
        <v>男</v>
      </c>
    </row>
    <row r="74" ht="15.75" spans="1:5">
      <c r="A74" s="12">
        <v>71</v>
      </c>
      <c r="B74" s="13" t="str">
        <f t="shared" si="21"/>
        <v>20604</v>
      </c>
      <c r="C74" s="14" t="s">
        <v>12</v>
      </c>
      <c r="D74" s="13" t="str">
        <f>"吴磊"</f>
        <v>吴磊</v>
      </c>
      <c r="E74" s="13" t="str">
        <f t="shared" si="20"/>
        <v>男</v>
      </c>
    </row>
    <row r="75" ht="15.75" spans="1:5">
      <c r="A75" s="12">
        <v>72</v>
      </c>
      <c r="B75" s="13" t="str">
        <f t="shared" si="21"/>
        <v>20604</v>
      </c>
      <c r="C75" s="14" t="s">
        <v>12</v>
      </c>
      <c r="D75" s="13" t="str">
        <f>"潘友元"</f>
        <v>潘友元</v>
      </c>
      <c r="E75" s="13" t="str">
        <f t="shared" si="20"/>
        <v>男</v>
      </c>
    </row>
    <row r="76" ht="15.75" spans="1:5">
      <c r="A76" s="12">
        <v>73</v>
      </c>
      <c r="B76" s="13" t="str">
        <f t="shared" si="21"/>
        <v>20604</v>
      </c>
      <c r="C76" s="14" t="s">
        <v>12</v>
      </c>
      <c r="D76" s="13" t="str">
        <f>"陈超伟"</f>
        <v>陈超伟</v>
      </c>
      <c r="E76" s="13" t="str">
        <f t="shared" si="20"/>
        <v>男</v>
      </c>
    </row>
    <row r="77" ht="15.75" spans="1:5">
      <c r="A77" s="12">
        <v>74</v>
      </c>
      <c r="B77" s="13" t="str">
        <f t="shared" si="21"/>
        <v>20604</v>
      </c>
      <c r="C77" s="14" t="s">
        <v>12</v>
      </c>
      <c r="D77" s="13" t="str">
        <f>"陈刚"</f>
        <v>陈刚</v>
      </c>
      <c r="E77" s="13" t="str">
        <f t="shared" si="20"/>
        <v>男</v>
      </c>
    </row>
    <row r="78" ht="15.75" spans="1:5">
      <c r="A78" s="12">
        <v>75</v>
      </c>
      <c r="B78" s="13" t="str">
        <f t="shared" ref="B78:B84" si="22">"20605"</f>
        <v>20605</v>
      </c>
      <c r="C78" s="14" t="s">
        <v>12</v>
      </c>
      <c r="D78" s="13" t="str">
        <f>"江喜燕"</f>
        <v>江喜燕</v>
      </c>
      <c r="E78" s="13" t="str">
        <f t="shared" ref="E78:E84" si="23">"女"</f>
        <v>女</v>
      </c>
    </row>
    <row r="79" ht="15.75" spans="1:5">
      <c r="A79" s="12">
        <v>76</v>
      </c>
      <c r="B79" s="13" t="str">
        <f t="shared" si="22"/>
        <v>20605</v>
      </c>
      <c r="C79" s="14" t="s">
        <v>12</v>
      </c>
      <c r="D79" s="13" t="str">
        <f>"汪姚"</f>
        <v>汪姚</v>
      </c>
      <c r="E79" s="13" t="str">
        <f t="shared" si="23"/>
        <v>女</v>
      </c>
    </row>
    <row r="80" ht="15.75" spans="1:5">
      <c r="A80" s="12">
        <v>77</v>
      </c>
      <c r="B80" s="13" t="str">
        <f t="shared" si="22"/>
        <v>20605</v>
      </c>
      <c r="C80" s="14" t="s">
        <v>12</v>
      </c>
      <c r="D80" s="13" t="str">
        <f>"丁婉珍"</f>
        <v>丁婉珍</v>
      </c>
      <c r="E80" s="13" t="str">
        <f t="shared" si="23"/>
        <v>女</v>
      </c>
    </row>
    <row r="81" ht="15.75" spans="1:5">
      <c r="A81" s="12">
        <v>78</v>
      </c>
      <c r="B81" s="13" t="str">
        <f t="shared" si="22"/>
        <v>20605</v>
      </c>
      <c r="C81" s="14" t="s">
        <v>12</v>
      </c>
      <c r="D81" s="13" t="str">
        <f>"别宇潇"</f>
        <v>别宇潇</v>
      </c>
      <c r="E81" s="13" t="str">
        <f t="shared" si="23"/>
        <v>女</v>
      </c>
    </row>
    <row r="82" ht="15.75" spans="1:5">
      <c r="A82" s="12">
        <v>79</v>
      </c>
      <c r="B82" s="13" t="str">
        <f t="shared" si="22"/>
        <v>20605</v>
      </c>
      <c r="C82" s="14" t="s">
        <v>12</v>
      </c>
      <c r="D82" s="13" t="str">
        <f>"邓慧玉"</f>
        <v>邓慧玉</v>
      </c>
      <c r="E82" s="13" t="str">
        <f t="shared" si="23"/>
        <v>女</v>
      </c>
    </row>
    <row r="83" ht="15.75" spans="1:5">
      <c r="A83" s="12">
        <v>80</v>
      </c>
      <c r="B83" s="13" t="str">
        <f t="shared" si="22"/>
        <v>20605</v>
      </c>
      <c r="C83" s="14" t="s">
        <v>12</v>
      </c>
      <c r="D83" s="13" t="str">
        <f>"杨德慧"</f>
        <v>杨德慧</v>
      </c>
      <c r="E83" s="13" t="str">
        <f t="shared" si="23"/>
        <v>女</v>
      </c>
    </row>
    <row r="84" ht="15.75" spans="1:5">
      <c r="A84" s="12">
        <v>81</v>
      </c>
      <c r="B84" s="13" t="str">
        <f t="shared" si="22"/>
        <v>20605</v>
      </c>
      <c r="C84" s="14" t="s">
        <v>12</v>
      </c>
      <c r="D84" s="13" t="str">
        <f>"杨悦"</f>
        <v>杨悦</v>
      </c>
      <c r="E84" s="13" t="str">
        <f t="shared" si="23"/>
        <v>女</v>
      </c>
    </row>
    <row r="85" ht="15.75" spans="1:5">
      <c r="A85" s="12">
        <v>82</v>
      </c>
      <c r="B85" s="13" t="str">
        <f t="shared" ref="B85:B105" si="24">"20701"</f>
        <v>20701</v>
      </c>
      <c r="C85" s="14" t="s">
        <v>13</v>
      </c>
      <c r="D85" s="13" t="str">
        <f>"刘松"</f>
        <v>刘松</v>
      </c>
      <c r="E85" s="13" t="str">
        <f t="shared" ref="E85:E89" si="25">"男"</f>
        <v>男</v>
      </c>
    </row>
    <row r="86" ht="15.75" spans="1:5">
      <c r="A86" s="12">
        <v>83</v>
      </c>
      <c r="B86" s="13" t="str">
        <f t="shared" si="24"/>
        <v>20701</v>
      </c>
      <c r="C86" s="14" t="s">
        <v>13</v>
      </c>
      <c r="D86" s="13" t="str">
        <f>"赵蕾"</f>
        <v>赵蕾</v>
      </c>
      <c r="E86" s="13" t="str">
        <f>"女"</f>
        <v>女</v>
      </c>
    </row>
    <row r="87" ht="15.75" spans="1:5">
      <c r="A87" s="12">
        <v>84</v>
      </c>
      <c r="B87" s="13" t="str">
        <f t="shared" si="24"/>
        <v>20701</v>
      </c>
      <c r="C87" s="14" t="s">
        <v>13</v>
      </c>
      <c r="D87" s="13" t="str">
        <f>"孙正男"</f>
        <v>孙正男</v>
      </c>
      <c r="E87" s="13" t="str">
        <f t="shared" si="25"/>
        <v>男</v>
      </c>
    </row>
    <row r="88" ht="15.75" spans="1:5">
      <c r="A88" s="12">
        <v>85</v>
      </c>
      <c r="B88" s="13" t="str">
        <f t="shared" si="24"/>
        <v>20701</v>
      </c>
      <c r="C88" s="14" t="s">
        <v>13</v>
      </c>
      <c r="D88" s="13" t="str">
        <f>"王吉"</f>
        <v>王吉</v>
      </c>
      <c r="E88" s="13" t="str">
        <f t="shared" si="25"/>
        <v>男</v>
      </c>
    </row>
    <row r="89" ht="15.75" spans="1:5">
      <c r="A89" s="12">
        <v>86</v>
      </c>
      <c r="B89" s="13" t="str">
        <f t="shared" si="24"/>
        <v>20701</v>
      </c>
      <c r="C89" s="14" t="s">
        <v>13</v>
      </c>
      <c r="D89" s="13" t="str">
        <f>"陈勇"</f>
        <v>陈勇</v>
      </c>
      <c r="E89" s="13" t="str">
        <f t="shared" si="25"/>
        <v>男</v>
      </c>
    </row>
    <row r="90" ht="15.75" spans="1:5">
      <c r="A90" s="12">
        <v>87</v>
      </c>
      <c r="B90" s="13" t="str">
        <f t="shared" si="24"/>
        <v>20701</v>
      </c>
      <c r="C90" s="14" t="s">
        <v>13</v>
      </c>
      <c r="D90" s="13" t="str">
        <f>"胡阿雨"</f>
        <v>胡阿雨</v>
      </c>
      <c r="E90" s="13" t="str">
        <f t="shared" ref="E90:E93" si="26">"女"</f>
        <v>女</v>
      </c>
    </row>
    <row r="91" ht="15.75" spans="1:5">
      <c r="A91" s="12">
        <v>88</v>
      </c>
      <c r="B91" s="13" t="str">
        <f t="shared" si="24"/>
        <v>20701</v>
      </c>
      <c r="C91" s="14" t="s">
        <v>13</v>
      </c>
      <c r="D91" s="13" t="str">
        <f>"张鲲"</f>
        <v>张鲲</v>
      </c>
      <c r="E91" s="13" t="str">
        <f t="shared" ref="E91:E99" si="27">"男"</f>
        <v>男</v>
      </c>
    </row>
    <row r="92" ht="15.75" spans="1:5">
      <c r="A92" s="12">
        <v>89</v>
      </c>
      <c r="B92" s="13" t="str">
        <f t="shared" si="24"/>
        <v>20701</v>
      </c>
      <c r="C92" s="14" t="s">
        <v>13</v>
      </c>
      <c r="D92" s="13" t="str">
        <f>"任梦成"</f>
        <v>任梦成</v>
      </c>
      <c r="E92" s="13" t="str">
        <f t="shared" si="26"/>
        <v>女</v>
      </c>
    </row>
    <row r="93" ht="15.75" spans="1:5">
      <c r="A93" s="12">
        <v>90</v>
      </c>
      <c r="B93" s="13" t="str">
        <f t="shared" si="24"/>
        <v>20701</v>
      </c>
      <c r="C93" s="14" t="s">
        <v>13</v>
      </c>
      <c r="D93" s="13" t="str">
        <f>"潘青赛"</f>
        <v>潘青赛</v>
      </c>
      <c r="E93" s="13" t="str">
        <f t="shared" si="26"/>
        <v>女</v>
      </c>
    </row>
    <row r="94" ht="15.75" spans="1:5">
      <c r="A94" s="12">
        <v>91</v>
      </c>
      <c r="B94" s="13" t="str">
        <f t="shared" si="24"/>
        <v>20701</v>
      </c>
      <c r="C94" s="14" t="s">
        <v>13</v>
      </c>
      <c r="D94" s="13" t="str">
        <f>"陈晔"</f>
        <v>陈晔</v>
      </c>
      <c r="E94" s="13" t="str">
        <f t="shared" si="27"/>
        <v>男</v>
      </c>
    </row>
    <row r="95" ht="15.75" spans="1:5">
      <c r="A95" s="12">
        <v>92</v>
      </c>
      <c r="B95" s="13" t="str">
        <f t="shared" si="24"/>
        <v>20701</v>
      </c>
      <c r="C95" s="14" t="s">
        <v>13</v>
      </c>
      <c r="D95" s="13" t="str">
        <f>"王明明"</f>
        <v>王明明</v>
      </c>
      <c r="E95" s="13" t="str">
        <f t="shared" si="27"/>
        <v>男</v>
      </c>
    </row>
    <row r="96" ht="15.75" spans="1:5">
      <c r="A96" s="12">
        <v>93</v>
      </c>
      <c r="B96" s="13" t="str">
        <f t="shared" si="24"/>
        <v>20701</v>
      </c>
      <c r="C96" s="14" t="s">
        <v>13</v>
      </c>
      <c r="D96" s="13" t="str">
        <f>"徐思远"</f>
        <v>徐思远</v>
      </c>
      <c r="E96" s="13" t="str">
        <f t="shared" si="27"/>
        <v>男</v>
      </c>
    </row>
    <row r="97" ht="15.75" spans="1:5">
      <c r="A97" s="12">
        <v>94</v>
      </c>
      <c r="B97" s="13" t="str">
        <f t="shared" si="24"/>
        <v>20701</v>
      </c>
      <c r="C97" s="14" t="s">
        <v>13</v>
      </c>
      <c r="D97" s="13" t="str">
        <f>"王奇"</f>
        <v>王奇</v>
      </c>
      <c r="E97" s="13" t="str">
        <f t="shared" si="27"/>
        <v>男</v>
      </c>
    </row>
    <row r="98" ht="15.75" spans="1:5">
      <c r="A98" s="12">
        <v>95</v>
      </c>
      <c r="B98" s="13" t="str">
        <f t="shared" si="24"/>
        <v>20701</v>
      </c>
      <c r="C98" s="14" t="s">
        <v>13</v>
      </c>
      <c r="D98" s="13" t="str">
        <f>"周鹏飞"</f>
        <v>周鹏飞</v>
      </c>
      <c r="E98" s="13" t="str">
        <f t="shared" si="27"/>
        <v>男</v>
      </c>
    </row>
    <row r="99" ht="15.75" spans="1:5">
      <c r="A99" s="12">
        <v>96</v>
      </c>
      <c r="B99" s="13" t="str">
        <f t="shared" si="24"/>
        <v>20701</v>
      </c>
      <c r="C99" s="14" t="s">
        <v>13</v>
      </c>
      <c r="D99" s="13" t="str">
        <f>"张超"</f>
        <v>张超</v>
      </c>
      <c r="E99" s="13" t="str">
        <f t="shared" si="27"/>
        <v>男</v>
      </c>
    </row>
    <row r="100" ht="15.75" spans="1:5">
      <c r="A100" s="12">
        <v>97</v>
      </c>
      <c r="B100" s="13" t="str">
        <f t="shared" si="24"/>
        <v>20701</v>
      </c>
      <c r="C100" s="14" t="s">
        <v>13</v>
      </c>
      <c r="D100" s="13" t="str">
        <f>"王靖"</f>
        <v>王靖</v>
      </c>
      <c r="E100" s="13" t="str">
        <f t="shared" ref="E100:E105" si="28">"女"</f>
        <v>女</v>
      </c>
    </row>
    <row r="101" ht="15.75" spans="1:5">
      <c r="A101" s="12">
        <v>98</v>
      </c>
      <c r="B101" s="13" t="str">
        <f t="shared" si="24"/>
        <v>20701</v>
      </c>
      <c r="C101" s="14" t="s">
        <v>13</v>
      </c>
      <c r="D101" s="13" t="str">
        <f>"刘笑笑"</f>
        <v>刘笑笑</v>
      </c>
      <c r="E101" s="13" t="str">
        <f t="shared" ref="E101:E103" si="29">"男"</f>
        <v>男</v>
      </c>
    </row>
    <row r="102" ht="15.75" spans="1:5">
      <c r="A102" s="12">
        <v>99</v>
      </c>
      <c r="B102" s="13" t="str">
        <f t="shared" si="24"/>
        <v>20701</v>
      </c>
      <c r="C102" s="14" t="s">
        <v>13</v>
      </c>
      <c r="D102" s="13" t="str">
        <f>"程炜"</f>
        <v>程炜</v>
      </c>
      <c r="E102" s="13" t="str">
        <f t="shared" si="29"/>
        <v>男</v>
      </c>
    </row>
    <row r="103" ht="15.75" spans="1:5">
      <c r="A103" s="12">
        <v>100</v>
      </c>
      <c r="B103" s="13" t="str">
        <f t="shared" si="24"/>
        <v>20701</v>
      </c>
      <c r="C103" s="14" t="s">
        <v>13</v>
      </c>
      <c r="D103" s="13" t="str">
        <f>"王环均"</f>
        <v>王环均</v>
      </c>
      <c r="E103" s="13" t="str">
        <f t="shared" si="29"/>
        <v>男</v>
      </c>
    </row>
    <row r="104" ht="15.75" spans="1:5">
      <c r="A104" s="12">
        <v>101</v>
      </c>
      <c r="B104" s="13" t="str">
        <f t="shared" si="24"/>
        <v>20701</v>
      </c>
      <c r="C104" s="14" t="s">
        <v>13</v>
      </c>
      <c r="D104" s="13" t="str">
        <f>"雷蕾"</f>
        <v>雷蕾</v>
      </c>
      <c r="E104" s="13" t="str">
        <f t="shared" si="28"/>
        <v>女</v>
      </c>
    </row>
    <row r="105" ht="15.75" spans="1:5">
      <c r="A105" s="12">
        <v>102</v>
      </c>
      <c r="B105" s="13" t="str">
        <f t="shared" si="24"/>
        <v>20701</v>
      </c>
      <c r="C105" s="14" t="s">
        <v>13</v>
      </c>
      <c r="D105" s="13" t="str">
        <f>"李新"</f>
        <v>李新</v>
      </c>
      <c r="E105" s="13" t="str">
        <f t="shared" si="28"/>
        <v>女</v>
      </c>
    </row>
    <row r="106" ht="15.75" spans="1:5">
      <c r="A106" s="12">
        <v>103</v>
      </c>
      <c r="B106" s="13" t="str">
        <f t="shared" ref="B106:B158" si="30">"20801"</f>
        <v>20801</v>
      </c>
      <c r="C106" s="14" t="s">
        <v>14</v>
      </c>
      <c r="D106" s="13" t="str">
        <f>"王充"</f>
        <v>王充</v>
      </c>
      <c r="E106" s="13" t="str">
        <f t="shared" ref="E106:E110" si="31">"男"</f>
        <v>男</v>
      </c>
    </row>
    <row r="107" ht="15.75" spans="1:5">
      <c r="A107" s="12">
        <v>104</v>
      </c>
      <c r="B107" s="13" t="str">
        <f t="shared" si="30"/>
        <v>20801</v>
      </c>
      <c r="C107" s="14" t="s">
        <v>14</v>
      </c>
      <c r="D107" s="13" t="str">
        <f>"鲁维康"</f>
        <v>鲁维康</v>
      </c>
      <c r="E107" s="13" t="str">
        <f t="shared" si="31"/>
        <v>男</v>
      </c>
    </row>
    <row r="108" ht="15.75" spans="1:5">
      <c r="A108" s="12">
        <v>105</v>
      </c>
      <c r="B108" s="13" t="str">
        <f t="shared" si="30"/>
        <v>20801</v>
      </c>
      <c r="C108" s="14" t="s">
        <v>14</v>
      </c>
      <c r="D108" s="13" t="str">
        <f>"汪难聪"</f>
        <v>汪难聪</v>
      </c>
      <c r="E108" s="13" t="str">
        <f t="shared" si="31"/>
        <v>男</v>
      </c>
    </row>
    <row r="109" ht="15.75" spans="1:5">
      <c r="A109" s="12">
        <v>106</v>
      </c>
      <c r="B109" s="13" t="str">
        <f t="shared" si="30"/>
        <v>20801</v>
      </c>
      <c r="C109" s="14" t="s">
        <v>14</v>
      </c>
      <c r="D109" s="13" t="str">
        <f>"谭超"</f>
        <v>谭超</v>
      </c>
      <c r="E109" s="13" t="str">
        <f t="shared" si="31"/>
        <v>男</v>
      </c>
    </row>
    <row r="110" ht="15.75" spans="1:5">
      <c r="A110" s="12">
        <v>107</v>
      </c>
      <c r="B110" s="13" t="str">
        <f t="shared" si="30"/>
        <v>20801</v>
      </c>
      <c r="C110" s="14" t="s">
        <v>14</v>
      </c>
      <c r="D110" s="13" t="str">
        <f>"张夜"</f>
        <v>张夜</v>
      </c>
      <c r="E110" s="13" t="str">
        <f t="shared" si="31"/>
        <v>男</v>
      </c>
    </row>
    <row r="111" ht="15.75" spans="1:5">
      <c r="A111" s="12">
        <v>108</v>
      </c>
      <c r="B111" s="13" t="str">
        <f t="shared" si="30"/>
        <v>20801</v>
      </c>
      <c r="C111" s="14" t="s">
        <v>14</v>
      </c>
      <c r="D111" s="13" t="str">
        <f>"向红莲"</f>
        <v>向红莲</v>
      </c>
      <c r="E111" s="13" t="str">
        <f>"女"</f>
        <v>女</v>
      </c>
    </row>
    <row r="112" ht="15.75" spans="1:5">
      <c r="A112" s="12">
        <v>109</v>
      </c>
      <c r="B112" s="13" t="str">
        <f t="shared" si="30"/>
        <v>20801</v>
      </c>
      <c r="C112" s="14" t="s">
        <v>14</v>
      </c>
      <c r="D112" s="13" t="str">
        <f>"刘小帆"</f>
        <v>刘小帆</v>
      </c>
      <c r="E112" s="13" t="str">
        <f t="shared" ref="E112:E124" si="32">"男"</f>
        <v>男</v>
      </c>
    </row>
    <row r="113" ht="15.75" spans="1:5">
      <c r="A113" s="12">
        <v>110</v>
      </c>
      <c r="B113" s="13" t="str">
        <f t="shared" si="30"/>
        <v>20801</v>
      </c>
      <c r="C113" s="14" t="s">
        <v>14</v>
      </c>
      <c r="D113" s="13" t="str">
        <f>"张伟"</f>
        <v>张伟</v>
      </c>
      <c r="E113" s="13" t="str">
        <f t="shared" si="32"/>
        <v>男</v>
      </c>
    </row>
    <row r="114" ht="15.75" spans="1:5">
      <c r="A114" s="12">
        <v>111</v>
      </c>
      <c r="B114" s="13" t="str">
        <f t="shared" si="30"/>
        <v>20801</v>
      </c>
      <c r="C114" s="14" t="s">
        <v>14</v>
      </c>
      <c r="D114" s="13" t="str">
        <f>"王成明"</f>
        <v>王成明</v>
      </c>
      <c r="E114" s="13" t="str">
        <f t="shared" si="32"/>
        <v>男</v>
      </c>
    </row>
    <row r="115" ht="15.75" spans="1:5">
      <c r="A115" s="12">
        <v>112</v>
      </c>
      <c r="B115" s="13" t="str">
        <f t="shared" si="30"/>
        <v>20801</v>
      </c>
      <c r="C115" s="14" t="s">
        <v>14</v>
      </c>
      <c r="D115" s="13" t="str">
        <f>"成子林"</f>
        <v>成子林</v>
      </c>
      <c r="E115" s="13" t="str">
        <f t="shared" si="32"/>
        <v>男</v>
      </c>
    </row>
    <row r="116" ht="15.75" spans="1:5">
      <c r="A116" s="12">
        <v>113</v>
      </c>
      <c r="B116" s="13" t="str">
        <f t="shared" si="30"/>
        <v>20801</v>
      </c>
      <c r="C116" s="14" t="s">
        <v>14</v>
      </c>
      <c r="D116" s="13" t="str">
        <f>"余长乐"</f>
        <v>余长乐</v>
      </c>
      <c r="E116" s="13" t="str">
        <f t="shared" si="32"/>
        <v>男</v>
      </c>
    </row>
    <row r="117" ht="15.75" spans="1:5">
      <c r="A117" s="12">
        <v>114</v>
      </c>
      <c r="B117" s="13" t="str">
        <f t="shared" si="30"/>
        <v>20801</v>
      </c>
      <c r="C117" s="14" t="s">
        <v>14</v>
      </c>
      <c r="D117" s="13" t="str">
        <f>"于运星"</f>
        <v>于运星</v>
      </c>
      <c r="E117" s="13" t="str">
        <f t="shared" si="32"/>
        <v>男</v>
      </c>
    </row>
    <row r="118" ht="15.75" spans="1:5">
      <c r="A118" s="12">
        <v>115</v>
      </c>
      <c r="B118" s="13" t="str">
        <f t="shared" si="30"/>
        <v>20801</v>
      </c>
      <c r="C118" s="14" t="s">
        <v>14</v>
      </c>
      <c r="D118" s="13" t="str">
        <f>"简海涛"</f>
        <v>简海涛</v>
      </c>
      <c r="E118" s="13" t="str">
        <f t="shared" si="32"/>
        <v>男</v>
      </c>
    </row>
    <row r="119" ht="15.75" spans="1:5">
      <c r="A119" s="12">
        <v>116</v>
      </c>
      <c r="B119" s="13" t="str">
        <f t="shared" si="30"/>
        <v>20801</v>
      </c>
      <c r="C119" s="14" t="s">
        <v>14</v>
      </c>
      <c r="D119" s="13" t="str">
        <f>"王力"</f>
        <v>王力</v>
      </c>
      <c r="E119" s="13" t="str">
        <f t="shared" si="32"/>
        <v>男</v>
      </c>
    </row>
    <row r="120" ht="15.75" spans="1:5">
      <c r="A120" s="12">
        <v>117</v>
      </c>
      <c r="B120" s="13" t="str">
        <f t="shared" si="30"/>
        <v>20801</v>
      </c>
      <c r="C120" s="14" t="s">
        <v>14</v>
      </c>
      <c r="D120" s="13" t="str">
        <f>"朱俊豪"</f>
        <v>朱俊豪</v>
      </c>
      <c r="E120" s="13" t="str">
        <f t="shared" si="32"/>
        <v>男</v>
      </c>
    </row>
    <row r="121" ht="15.75" spans="1:5">
      <c r="A121" s="12">
        <v>118</v>
      </c>
      <c r="B121" s="13" t="str">
        <f t="shared" si="30"/>
        <v>20801</v>
      </c>
      <c r="C121" s="14" t="s">
        <v>14</v>
      </c>
      <c r="D121" s="13" t="str">
        <f>"夏康"</f>
        <v>夏康</v>
      </c>
      <c r="E121" s="13" t="str">
        <f t="shared" si="32"/>
        <v>男</v>
      </c>
    </row>
    <row r="122" ht="15.75" spans="1:5">
      <c r="A122" s="12">
        <v>119</v>
      </c>
      <c r="B122" s="13" t="str">
        <f t="shared" si="30"/>
        <v>20801</v>
      </c>
      <c r="C122" s="14" t="s">
        <v>14</v>
      </c>
      <c r="D122" s="13" t="str">
        <f>"龙征武"</f>
        <v>龙征武</v>
      </c>
      <c r="E122" s="13" t="str">
        <f t="shared" si="32"/>
        <v>男</v>
      </c>
    </row>
    <row r="123" ht="15.75" spans="1:5">
      <c r="A123" s="12">
        <v>120</v>
      </c>
      <c r="B123" s="13" t="str">
        <f t="shared" si="30"/>
        <v>20801</v>
      </c>
      <c r="C123" s="14" t="s">
        <v>14</v>
      </c>
      <c r="D123" s="13" t="str">
        <f>"叶祥虎"</f>
        <v>叶祥虎</v>
      </c>
      <c r="E123" s="13" t="str">
        <f t="shared" si="32"/>
        <v>男</v>
      </c>
    </row>
    <row r="124" ht="15.75" spans="1:5">
      <c r="A124" s="12">
        <v>121</v>
      </c>
      <c r="B124" s="13" t="str">
        <f t="shared" si="30"/>
        <v>20801</v>
      </c>
      <c r="C124" s="14" t="s">
        <v>14</v>
      </c>
      <c r="D124" s="13" t="str">
        <f>"易俊"</f>
        <v>易俊</v>
      </c>
      <c r="E124" s="13" t="str">
        <f t="shared" si="32"/>
        <v>男</v>
      </c>
    </row>
    <row r="125" ht="15.75" spans="1:5">
      <c r="A125" s="12">
        <v>122</v>
      </c>
      <c r="B125" s="13" t="str">
        <f t="shared" si="30"/>
        <v>20801</v>
      </c>
      <c r="C125" s="14" t="s">
        <v>14</v>
      </c>
      <c r="D125" s="13" t="str">
        <f>"王恩娜"</f>
        <v>王恩娜</v>
      </c>
      <c r="E125" s="13" t="str">
        <f t="shared" ref="E125:E128" si="33">"女"</f>
        <v>女</v>
      </c>
    </row>
    <row r="126" ht="15.75" spans="1:5">
      <c r="A126" s="12">
        <v>123</v>
      </c>
      <c r="B126" s="13" t="str">
        <f t="shared" si="30"/>
        <v>20801</v>
      </c>
      <c r="C126" s="14" t="s">
        <v>14</v>
      </c>
      <c r="D126" s="13" t="str">
        <f>"梁琳琦"</f>
        <v>梁琳琦</v>
      </c>
      <c r="E126" s="13" t="str">
        <f t="shared" si="33"/>
        <v>女</v>
      </c>
    </row>
    <row r="127" ht="15.75" spans="1:5">
      <c r="A127" s="12">
        <v>124</v>
      </c>
      <c r="B127" s="13" t="str">
        <f t="shared" si="30"/>
        <v>20801</v>
      </c>
      <c r="C127" s="14" t="s">
        <v>14</v>
      </c>
      <c r="D127" s="13" t="str">
        <f>"明山秀"</f>
        <v>明山秀</v>
      </c>
      <c r="E127" s="13" t="str">
        <f t="shared" si="33"/>
        <v>女</v>
      </c>
    </row>
    <row r="128" ht="15.75" spans="1:5">
      <c r="A128" s="12">
        <v>125</v>
      </c>
      <c r="B128" s="13" t="str">
        <f t="shared" si="30"/>
        <v>20801</v>
      </c>
      <c r="C128" s="14" t="s">
        <v>14</v>
      </c>
      <c r="D128" s="13" t="str">
        <f>"游映慧"</f>
        <v>游映慧</v>
      </c>
      <c r="E128" s="13" t="str">
        <f t="shared" si="33"/>
        <v>女</v>
      </c>
    </row>
    <row r="129" ht="15.75" spans="1:5">
      <c r="A129" s="12">
        <v>126</v>
      </c>
      <c r="B129" s="13" t="str">
        <f t="shared" si="30"/>
        <v>20801</v>
      </c>
      <c r="C129" s="14" t="s">
        <v>14</v>
      </c>
      <c r="D129" s="13" t="str">
        <f>"文崧"</f>
        <v>文崧</v>
      </c>
      <c r="E129" s="13" t="str">
        <f t="shared" ref="E129:E133" si="34">"男"</f>
        <v>男</v>
      </c>
    </row>
    <row r="130" ht="15.75" spans="1:5">
      <c r="A130" s="12">
        <v>127</v>
      </c>
      <c r="B130" s="13" t="str">
        <f t="shared" si="30"/>
        <v>20801</v>
      </c>
      <c r="C130" s="14" t="s">
        <v>14</v>
      </c>
      <c r="D130" s="13" t="str">
        <f>"蔡倩如"</f>
        <v>蔡倩如</v>
      </c>
      <c r="E130" s="13" t="str">
        <f>"女"</f>
        <v>女</v>
      </c>
    </row>
    <row r="131" ht="15.75" spans="1:5">
      <c r="A131" s="12">
        <v>128</v>
      </c>
      <c r="B131" s="13" t="str">
        <f t="shared" si="30"/>
        <v>20801</v>
      </c>
      <c r="C131" s="14" t="s">
        <v>14</v>
      </c>
      <c r="D131" s="13" t="str">
        <f>"刘振"</f>
        <v>刘振</v>
      </c>
      <c r="E131" s="13" t="str">
        <f t="shared" si="34"/>
        <v>男</v>
      </c>
    </row>
    <row r="132" ht="15.75" spans="1:5">
      <c r="A132" s="12">
        <v>129</v>
      </c>
      <c r="B132" s="13" t="str">
        <f t="shared" si="30"/>
        <v>20801</v>
      </c>
      <c r="C132" s="14" t="s">
        <v>14</v>
      </c>
      <c r="D132" s="13" t="str">
        <f>"曹群群"</f>
        <v>曹群群</v>
      </c>
      <c r="E132" s="13" t="str">
        <f t="shared" si="34"/>
        <v>男</v>
      </c>
    </row>
    <row r="133" ht="15.75" spans="1:5">
      <c r="A133" s="12">
        <v>130</v>
      </c>
      <c r="B133" s="13" t="str">
        <f t="shared" si="30"/>
        <v>20801</v>
      </c>
      <c r="C133" s="14" t="s">
        <v>14</v>
      </c>
      <c r="D133" s="13" t="str">
        <f>"余江浩"</f>
        <v>余江浩</v>
      </c>
      <c r="E133" s="13" t="str">
        <f t="shared" si="34"/>
        <v>男</v>
      </c>
    </row>
    <row r="134" ht="15.75" spans="1:5">
      <c r="A134" s="12">
        <v>131</v>
      </c>
      <c r="B134" s="13" t="str">
        <f t="shared" si="30"/>
        <v>20801</v>
      </c>
      <c r="C134" s="14" t="s">
        <v>14</v>
      </c>
      <c r="D134" s="13" t="str">
        <f>"童火艳"</f>
        <v>童火艳</v>
      </c>
      <c r="E134" s="13" t="str">
        <f t="shared" ref="E134:E138" si="35">"女"</f>
        <v>女</v>
      </c>
    </row>
    <row r="135" ht="15.75" spans="1:5">
      <c r="A135" s="12">
        <v>132</v>
      </c>
      <c r="B135" s="13" t="str">
        <f t="shared" si="30"/>
        <v>20801</v>
      </c>
      <c r="C135" s="14" t="s">
        <v>14</v>
      </c>
      <c r="D135" s="13" t="str">
        <f>"黄若凡"</f>
        <v>黄若凡</v>
      </c>
      <c r="E135" s="13" t="str">
        <f t="shared" ref="E135:E141" si="36">"男"</f>
        <v>男</v>
      </c>
    </row>
    <row r="136" ht="15.75" spans="1:5">
      <c r="A136" s="12">
        <v>133</v>
      </c>
      <c r="B136" s="13" t="str">
        <f t="shared" si="30"/>
        <v>20801</v>
      </c>
      <c r="C136" s="14" t="s">
        <v>14</v>
      </c>
      <c r="D136" s="13" t="str">
        <f>"张蓓"</f>
        <v>张蓓</v>
      </c>
      <c r="E136" s="13" t="str">
        <f t="shared" si="35"/>
        <v>女</v>
      </c>
    </row>
    <row r="137" ht="15.75" spans="1:5">
      <c r="A137" s="12">
        <v>134</v>
      </c>
      <c r="B137" s="13" t="str">
        <f t="shared" si="30"/>
        <v>20801</v>
      </c>
      <c r="C137" s="14" t="s">
        <v>14</v>
      </c>
      <c r="D137" s="13" t="str">
        <f>"周贵华"</f>
        <v>周贵华</v>
      </c>
      <c r="E137" s="13" t="str">
        <f t="shared" si="36"/>
        <v>男</v>
      </c>
    </row>
    <row r="138" ht="15.75" spans="1:5">
      <c r="A138" s="12">
        <v>135</v>
      </c>
      <c r="B138" s="13" t="str">
        <f t="shared" si="30"/>
        <v>20801</v>
      </c>
      <c r="C138" s="14" t="s">
        <v>14</v>
      </c>
      <c r="D138" s="13" t="str">
        <f>"黄文婷"</f>
        <v>黄文婷</v>
      </c>
      <c r="E138" s="13" t="str">
        <f t="shared" si="35"/>
        <v>女</v>
      </c>
    </row>
    <row r="139" ht="15.75" spans="1:5">
      <c r="A139" s="12">
        <v>136</v>
      </c>
      <c r="B139" s="13" t="str">
        <f t="shared" si="30"/>
        <v>20801</v>
      </c>
      <c r="C139" s="14" t="s">
        <v>14</v>
      </c>
      <c r="D139" s="13" t="str">
        <f>"卢忠山"</f>
        <v>卢忠山</v>
      </c>
      <c r="E139" s="13" t="str">
        <f t="shared" si="36"/>
        <v>男</v>
      </c>
    </row>
    <row r="140" ht="15.75" spans="1:5">
      <c r="A140" s="12">
        <v>137</v>
      </c>
      <c r="B140" s="13" t="str">
        <f t="shared" si="30"/>
        <v>20801</v>
      </c>
      <c r="C140" s="14" t="s">
        <v>14</v>
      </c>
      <c r="D140" s="13" t="str">
        <f>"刘笨一"</f>
        <v>刘笨一</v>
      </c>
      <c r="E140" s="13" t="str">
        <f t="shared" si="36"/>
        <v>男</v>
      </c>
    </row>
    <row r="141" ht="15.75" spans="1:5">
      <c r="A141" s="12">
        <v>138</v>
      </c>
      <c r="B141" s="13" t="str">
        <f t="shared" si="30"/>
        <v>20801</v>
      </c>
      <c r="C141" s="14" t="s">
        <v>14</v>
      </c>
      <c r="D141" s="13" t="str">
        <f>"陈欣"</f>
        <v>陈欣</v>
      </c>
      <c r="E141" s="13" t="str">
        <f t="shared" si="36"/>
        <v>男</v>
      </c>
    </row>
    <row r="142" ht="15.75" spans="1:5">
      <c r="A142" s="12">
        <v>139</v>
      </c>
      <c r="B142" s="13" t="str">
        <f t="shared" si="30"/>
        <v>20801</v>
      </c>
      <c r="C142" s="14" t="s">
        <v>14</v>
      </c>
      <c r="D142" s="13" t="str">
        <f>"向婷婷"</f>
        <v>向婷婷</v>
      </c>
      <c r="E142" s="13" t="str">
        <f>"女"</f>
        <v>女</v>
      </c>
    </row>
    <row r="143" ht="15.75" spans="1:5">
      <c r="A143" s="12">
        <v>140</v>
      </c>
      <c r="B143" s="13" t="str">
        <f t="shared" si="30"/>
        <v>20801</v>
      </c>
      <c r="C143" s="14" t="s">
        <v>14</v>
      </c>
      <c r="D143" s="13" t="str">
        <f>"张加焕"</f>
        <v>张加焕</v>
      </c>
      <c r="E143" s="13" t="str">
        <f t="shared" ref="E143:E148" si="37">"男"</f>
        <v>男</v>
      </c>
    </row>
    <row r="144" ht="15.75" spans="1:5">
      <c r="A144" s="12">
        <v>141</v>
      </c>
      <c r="B144" s="13" t="str">
        <f t="shared" si="30"/>
        <v>20801</v>
      </c>
      <c r="C144" s="14" t="s">
        <v>14</v>
      </c>
      <c r="D144" s="13" t="str">
        <f>"邹炳志"</f>
        <v>邹炳志</v>
      </c>
      <c r="E144" s="13" t="str">
        <f t="shared" si="37"/>
        <v>男</v>
      </c>
    </row>
    <row r="145" ht="15.75" spans="1:5">
      <c r="A145" s="12">
        <v>142</v>
      </c>
      <c r="B145" s="13" t="str">
        <f t="shared" si="30"/>
        <v>20801</v>
      </c>
      <c r="C145" s="14" t="s">
        <v>14</v>
      </c>
      <c r="D145" s="13" t="str">
        <f>"罗士程"</f>
        <v>罗士程</v>
      </c>
      <c r="E145" s="13" t="str">
        <f t="shared" si="37"/>
        <v>男</v>
      </c>
    </row>
    <row r="146" ht="15.75" spans="1:5">
      <c r="A146" s="12">
        <v>143</v>
      </c>
      <c r="B146" s="13" t="str">
        <f t="shared" si="30"/>
        <v>20801</v>
      </c>
      <c r="C146" s="14" t="s">
        <v>14</v>
      </c>
      <c r="D146" s="13" t="str">
        <f>"卢富源"</f>
        <v>卢富源</v>
      </c>
      <c r="E146" s="13" t="str">
        <f t="shared" si="37"/>
        <v>男</v>
      </c>
    </row>
    <row r="147" ht="15.75" spans="1:5">
      <c r="A147" s="12">
        <v>144</v>
      </c>
      <c r="B147" s="13" t="str">
        <f t="shared" si="30"/>
        <v>20801</v>
      </c>
      <c r="C147" s="14" t="s">
        <v>14</v>
      </c>
      <c r="D147" s="13" t="str">
        <f>"曹攀峰"</f>
        <v>曹攀峰</v>
      </c>
      <c r="E147" s="13" t="str">
        <f t="shared" si="37"/>
        <v>男</v>
      </c>
    </row>
    <row r="148" ht="15.75" spans="1:5">
      <c r="A148" s="12">
        <v>145</v>
      </c>
      <c r="B148" s="13" t="str">
        <f t="shared" si="30"/>
        <v>20801</v>
      </c>
      <c r="C148" s="14" t="s">
        <v>14</v>
      </c>
      <c r="D148" s="13" t="str">
        <f>"束忠涛"</f>
        <v>束忠涛</v>
      </c>
      <c r="E148" s="13" t="str">
        <f t="shared" si="37"/>
        <v>男</v>
      </c>
    </row>
    <row r="149" ht="15.75" spans="1:5">
      <c r="A149" s="12">
        <v>146</v>
      </c>
      <c r="B149" s="13" t="str">
        <f t="shared" si="30"/>
        <v>20801</v>
      </c>
      <c r="C149" s="14" t="s">
        <v>14</v>
      </c>
      <c r="D149" s="13" t="str">
        <f>"李静宇"</f>
        <v>李静宇</v>
      </c>
      <c r="E149" s="13" t="str">
        <f>"女"</f>
        <v>女</v>
      </c>
    </row>
    <row r="150" ht="15.75" spans="1:5">
      <c r="A150" s="12">
        <v>147</v>
      </c>
      <c r="B150" s="13" t="str">
        <f t="shared" si="30"/>
        <v>20801</v>
      </c>
      <c r="C150" s="14" t="s">
        <v>14</v>
      </c>
      <c r="D150" s="13" t="str">
        <f>"刘成威"</f>
        <v>刘成威</v>
      </c>
      <c r="E150" s="13" t="str">
        <f t="shared" ref="E150:E156" si="38">"男"</f>
        <v>男</v>
      </c>
    </row>
    <row r="151" ht="15.75" spans="1:5">
      <c r="A151" s="12">
        <v>148</v>
      </c>
      <c r="B151" s="13" t="str">
        <f t="shared" si="30"/>
        <v>20801</v>
      </c>
      <c r="C151" s="14" t="s">
        <v>14</v>
      </c>
      <c r="D151" s="13" t="str">
        <f>"黄莎莉"</f>
        <v>黄莎莉</v>
      </c>
      <c r="E151" s="13" t="str">
        <f>"女"</f>
        <v>女</v>
      </c>
    </row>
    <row r="152" ht="15.75" spans="1:5">
      <c r="A152" s="12">
        <v>149</v>
      </c>
      <c r="B152" s="13" t="str">
        <f t="shared" si="30"/>
        <v>20801</v>
      </c>
      <c r="C152" s="14" t="s">
        <v>14</v>
      </c>
      <c r="D152" s="13" t="str">
        <f>"周子原"</f>
        <v>周子原</v>
      </c>
      <c r="E152" s="13" t="str">
        <f t="shared" si="38"/>
        <v>男</v>
      </c>
    </row>
    <row r="153" ht="15.75" spans="1:5">
      <c r="A153" s="12">
        <v>150</v>
      </c>
      <c r="B153" s="13" t="str">
        <f t="shared" si="30"/>
        <v>20801</v>
      </c>
      <c r="C153" s="14" t="s">
        <v>14</v>
      </c>
      <c r="D153" s="13" t="str">
        <f>"杨森"</f>
        <v>杨森</v>
      </c>
      <c r="E153" s="13" t="str">
        <f t="shared" si="38"/>
        <v>男</v>
      </c>
    </row>
    <row r="154" ht="15.75" spans="1:5">
      <c r="A154" s="12">
        <v>151</v>
      </c>
      <c r="B154" s="13" t="str">
        <f t="shared" si="30"/>
        <v>20801</v>
      </c>
      <c r="C154" s="14" t="s">
        <v>14</v>
      </c>
      <c r="D154" s="13" t="str">
        <f>"马佳伟"</f>
        <v>马佳伟</v>
      </c>
      <c r="E154" s="13" t="str">
        <f t="shared" si="38"/>
        <v>男</v>
      </c>
    </row>
    <row r="155" ht="15.75" spans="1:5">
      <c r="A155" s="12">
        <v>152</v>
      </c>
      <c r="B155" s="13" t="str">
        <f t="shared" si="30"/>
        <v>20801</v>
      </c>
      <c r="C155" s="14" t="s">
        <v>14</v>
      </c>
      <c r="D155" s="13" t="str">
        <f>"熊志强"</f>
        <v>熊志强</v>
      </c>
      <c r="E155" s="13" t="str">
        <f t="shared" si="38"/>
        <v>男</v>
      </c>
    </row>
    <row r="156" ht="15.75" spans="1:5">
      <c r="A156" s="12">
        <v>153</v>
      </c>
      <c r="B156" s="13" t="str">
        <f t="shared" si="30"/>
        <v>20801</v>
      </c>
      <c r="C156" s="14" t="s">
        <v>14</v>
      </c>
      <c r="D156" s="13" t="str">
        <f>"郑伊"</f>
        <v>郑伊</v>
      </c>
      <c r="E156" s="13" t="str">
        <f t="shared" si="38"/>
        <v>男</v>
      </c>
    </row>
    <row r="157" ht="15.75" spans="1:5">
      <c r="A157" s="12">
        <v>154</v>
      </c>
      <c r="B157" s="13" t="str">
        <f t="shared" si="30"/>
        <v>20801</v>
      </c>
      <c r="C157" s="14" t="s">
        <v>14</v>
      </c>
      <c r="D157" s="13" t="str">
        <f>"李娜"</f>
        <v>李娜</v>
      </c>
      <c r="E157" s="13" t="str">
        <f t="shared" ref="E157:E160" si="39">"女"</f>
        <v>女</v>
      </c>
    </row>
    <row r="158" ht="15.75" spans="1:5">
      <c r="A158" s="12">
        <v>155</v>
      </c>
      <c r="B158" s="13" t="str">
        <f t="shared" si="30"/>
        <v>20801</v>
      </c>
      <c r="C158" s="14" t="s">
        <v>14</v>
      </c>
      <c r="D158" s="13" t="str">
        <f>"周娟"</f>
        <v>周娟</v>
      </c>
      <c r="E158" s="13" t="str">
        <f t="shared" si="39"/>
        <v>女</v>
      </c>
    </row>
    <row r="159" ht="15.75" spans="1:5">
      <c r="A159" s="12">
        <v>156</v>
      </c>
      <c r="B159" s="13" t="str">
        <f t="shared" ref="B159:B185" si="40">"20901"</f>
        <v>20901</v>
      </c>
      <c r="C159" s="14" t="s">
        <v>15</v>
      </c>
      <c r="D159" s="13" t="str">
        <f>"范文静"</f>
        <v>范文静</v>
      </c>
      <c r="E159" s="13" t="str">
        <f t="shared" si="39"/>
        <v>女</v>
      </c>
    </row>
    <row r="160" ht="15.75" spans="1:5">
      <c r="A160" s="12">
        <v>157</v>
      </c>
      <c r="B160" s="13" t="str">
        <f t="shared" si="40"/>
        <v>20901</v>
      </c>
      <c r="C160" s="14" t="s">
        <v>15</v>
      </c>
      <c r="D160" s="13" t="str">
        <f>"张晓玉"</f>
        <v>张晓玉</v>
      </c>
      <c r="E160" s="13" t="str">
        <f t="shared" si="39"/>
        <v>女</v>
      </c>
    </row>
    <row r="161" ht="15.75" spans="1:5">
      <c r="A161" s="12">
        <v>158</v>
      </c>
      <c r="B161" s="13" t="str">
        <f t="shared" si="40"/>
        <v>20901</v>
      </c>
      <c r="C161" s="14" t="s">
        <v>15</v>
      </c>
      <c r="D161" s="13" t="str">
        <f>"毕家辉"</f>
        <v>毕家辉</v>
      </c>
      <c r="E161" s="13" t="str">
        <f t="shared" ref="E161:E168" si="41">"男"</f>
        <v>男</v>
      </c>
    </row>
    <row r="162" ht="15.75" spans="1:5">
      <c r="A162" s="12">
        <v>159</v>
      </c>
      <c r="B162" s="13" t="str">
        <f t="shared" si="40"/>
        <v>20901</v>
      </c>
      <c r="C162" s="14" t="s">
        <v>15</v>
      </c>
      <c r="D162" s="13" t="str">
        <f>"薛唯一"</f>
        <v>薛唯一</v>
      </c>
      <c r="E162" s="13" t="str">
        <f t="shared" ref="E162:E164" si="42">"女"</f>
        <v>女</v>
      </c>
    </row>
    <row r="163" ht="15.75" spans="1:5">
      <c r="A163" s="12">
        <v>160</v>
      </c>
      <c r="B163" s="13" t="str">
        <f t="shared" si="40"/>
        <v>20901</v>
      </c>
      <c r="C163" s="14" t="s">
        <v>15</v>
      </c>
      <c r="D163" s="13" t="str">
        <f>"谭巍冉"</f>
        <v>谭巍冉</v>
      </c>
      <c r="E163" s="13" t="str">
        <f t="shared" si="42"/>
        <v>女</v>
      </c>
    </row>
    <row r="164" ht="15.75" spans="1:5">
      <c r="A164" s="12">
        <v>161</v>
      </c>
      <c r="B164" s="13" t="str">
        <f t="shared" si="40"/>
        <v>20901</v>
      </c>
      <c r="C164" s="14" t="s">
        <v>15</v>
      </c>
      <c r="D164" s="13" t="str">
        <f>"黄轩"</f>
        <v>黄轩</v>
      </c>
      <c r="E164" s="13" t="str">
        <f t="shared" si="42"/>
        <v>女</v>
      </c>
    </row>
    <row r="165" ht="15.75" spans="1:5">
      <c r="A165" s="12">
        <v>162</v>
      </c>
      <c r="B165" s="13" t="str">
        <f t="shared" si="40"/>
        <v>20901</v>
      </c>
      <c r="C165" s="14" t="s">
        <v>15</v>
      </c>
      <c r="D165" s="13" t="str">
        <f>"王晨"</f>
        <v>王晨</v>
      </c>
      <c r="E165" s="13" t="str">
        <f t="shared" si="41"/>
        <v>男</v>
      </c>
    </row>
    <row r="166" ht="15.75" spans="1:5">
      <c r="A166" s="12">
        <v>163</v>
      </c>
      <c r="B166" s="13" t="str">
        <f t="shared" si="40"/>
        <v>20901</v>
      </c>
      <c r="C166" s="14" t="s">
        <v>15</v>
      </c>
      <c r="D166" s="13" t="str">
        <f>"叶家龙"</f>
        <v>叶家龙</v>
      </c>
      <c r="E166" s="13" t="str">
        <f t="shared" si="41"/>
        <v>男</v>
      </c>
    </row>
    <row r="167" ht="15.75" spans="1:5">
      <c r="A167" s="12">
        <v>164</v>
      </c>
      <c r="B167" s="13" t="str">
        <f t="shared" si="40"/>
        <v>20901</v>
      </c>
      <c r="C167" s="14" t="s">
        <v>15</v>
      </c>
      <c r="D167" s="13" t="str">
        <f>"田熊"</f>
        <v>田熊</v>
      </c>
      <c r="E167" s="13" t="str">
        <f t="shared" si="41"/>
        <v>男</v>
      </c>
    </row>
    <row r="168" ht="15.75" spans="1:5">
      <c r="A168" s="12">
        <v>165</v>
      </c>
      <c r="B168" s="13" t="str">
        <f t="shared" si="40"/>
        <v>20901</v>
      </c>
      <c r="C168" s="14" t="s">
        <v>15</v>
      </c>
      <c r="D168" s="13" t="str">
        <f>"张旭"</f>
        <v>张旭</v>
      </c>
      <c r="E168" s="13" t="str">
        <f t="shared" si="41"/>
        <v>男</v>
      </c>
    </row>
    <row r="169" ht="15.75" spans="1:5">
      <c r="A169" s="12">
        <v>166</v>
      </c>
      <c r="B169" s="13" t="str">
        <f t="shared" si="40"/>
        <v>20901</v>
      </c>
      <c r="C169" s="14" t="s">
        <v>15</v>
      </c>
      <c r="D169" s="13" t="str">
        <f>"刘雨蝶"</f>
        <v>刘雨蝶</v>
      </c>
      <c r="E169" s="13" t="str">
        <f t="shared" ref="E169:E172" si="43">"女"</f>
        <v>女</v>
      </c>
    </row>
    <row r="170" ht="15.75" spans="1:5">
      <c r="A170" s="12">
        <v>167</v>
      </c>
      <c r="B170" s="13" t="str">
        <f t="shared" si="40"/>
        <v>20901</v>
      </c>
      <c r="C170" s="14" t="s">
        <v>15</v>
      </c>
      <c r="D170" s="13" t="str">
        <f>"温妍红"</f>
        <v>温妍红</v>
      </c>
      <c r="E170" s="13" t="str">
        <f t="shared" si="43"/>
        <v>女</v>
      </c>
    </row>
    <row r="171" ht="15.75" spans="1:5">
      <c r="A171" s="12">
        <v>168</v>
      </c>
      <c r="B171" s="13" t="str">
        <f t="shared" si="40"/>
        <v>20901</v>
      </c>
      <c r="C171" s="14" t="s">
        <v>15</v>
      </c>
      <c r="D171" s="13" t="str">
        <f>"张志尧"</f>
        <v>张志尧</v>
      </c>
      <c r="E171" s="13" t="str">
        <f t="shared" si="43"/>
        <v>女</v>
      </c>
    </row>
    <row r="172" ht="15.75" spans="1:5">
      <c r="A172" s="12">
        <v>169</v>
      </c>
      <c r="B172" s="13" t="str">
        <f t="shared" si="40"/>
        <v>20901</v>
      </c>
      <c r="C172" s="14" t="s">
        <v>15</v>
      </c>
      <c r="D172" s="13" t="str">
        <f>"孟婷"</f>
        <v>孟婷</v>
      </c>
      <c r="E172" s="13" t="str">
        <f t="shared" si="43"/>
        <v>女</v>
      </c>
    </row>
    <row r="173" ht="15.75" spans="1:5">
      <c r="A173" s="12">
        <v>170</v>
      </c>
      <c r="B173" s="13" t="str">
        <f t="shared" si="40"/>
        <v>20901</v>
      </c>
      <c r="C173" s="14" t="s">
        <v>15</v>
      </c>
      <c r="D173" s="13" t="str">
        <f>"左世林"</f>
        <v>左世林</v>
      </c>
      <c r="E173" s="13" t="str">
        <f t="shared" ref="E173:E176" si="44">"男"</f>
        <v>男</v>
      </c>
    </row>
    <row r="174" ht="15.75" spans="1:5">
      <c r="A174" s="12">
        <v>171</v>
      </c>
      <c r="B174" s="13" t="str">
        <f t="shared" si="40"/>
        <v>20901</v>
      </c>
      <c r="C174" s="14" t="s">
        <v>15</v>
      </c>
      <c r="D174" s="13" t="str">
        <f>"周渝"</f>
        <v>周渝</v>
      </c>
      <c r="E174" s="13" t="str">
        <f t="shared" si="44"/>
        <v>男</v>
      </c>
    </row>
    <row r="175" ht="15.75" spans="1:5">
      <c r="A175" s="12">
        <v>172</v>
      </c>
      <c r="B175" s="13" t="str">
        <f t="shared" si="40"/>
        <v>20901</v>
      </c>
      <c r="C175" s="14" t="s">
        <v>15</v>
      </c>
      <c r="D175" s="13" t="str">
        <f>"张也驰"</f>
        <v>张也驰</v>
      </c>
      <c r="E175" s="13" t="str">
        <f t="shared" si="44"/>
        <v>男</v>
      </c>
    </row>
    <row r="176" ht="15.75" spans="1:5">
      <c r="A176" s="12">
        <v>173</v>
      </c>
      <c r="B176" s="13" t="str">
        <f t="shared" si="40"/>
        <v>20901</v>
      </c>
      <c r="C176" s="14" t="s">
        <v>15</v>
      </c>
      <c r="D176" s="13" t="str">
        <f>"陈俊松"</f>
        <v>陈俊松</v>
      </c>
      <c r="E176" s="13" t="str">
        <f t="shared" si="44"/>
        <v>男</v>
      </c>
    </row>
    <row r="177" ht="15.75" spans="1:5">
      <c r="A177" s="12">
        <v>174</v>
      </c>
      <c r="B177" s="13" t="str">
        <f t="shared" si="40"/>
        <v>20901</v>
      </c>
      <c r="C177" s="14" t="s">
        <v>15</v>
      </c>
      <c r="D177" s="13" t="str">
        <f>"王紫妍"</f>
        <v>王紫妍</v>
      </c>
      <c r="E177" s="13" t="str">
        <f>"女"</f>
        <v>女</v>
      </c>
    </row>
    <row r="178" ht="15.75" spans="1:5">
      <c r="A178" s="12">
        <v>175</v>
      </c>
      <c r="B178" s="13" t="str">
        <f t="shared" si="40"/>
        <v>20901</v>
      </c>
      <c r="C178" s="14" t="s">
        <v>15</v>
      </c>
      <c r="D178" s="13" t="str">
        <f>"冯海龙"</f>
        <v>冯海龙</v>
      </c>
      <c r="E178" s="13" t="str">
        <f t="shared" ref="E178:E182" si="45">"男"</f>
        <v>男</v>
      </c>
    </row>
    <row r="179" ht="15.75" spans="1:5">
      <c r="A179" s="12">
        <v>176</v>
      </c>
      <c r="B179" s="13" t="str">
        <f t="shared" si="40"/>
        <v>20901</v>
      </c>
      <c r="C179" s="14" t="s">
        <v>15</v>
      </c>
      <c r="D179" s="13" t="str">
        <f>"曹欣雨"</f>
        <v>曹欣雨</v>
      </c>
      <c r="E179" s="13" t="str">
        <f t="shared" ref="E179:E187" si="46">"女"</f>
        <v>女</v>
      </c>
    </row>
    <row r="180" ht="15.75" spans="1:5">
      <c r="A180" s="12">
        <v>177</v>
      </c>
      <c r="B180" s="13" t="str">
        <f t="shared" si="40"/>
        <v>20901</v>
      </c>
      <c r="C180" s="14" t="s">
        <v>15</v>
      </c>
      <c r="D180" s="13" t="str">
        <f>"张振威"</f>
        <v>张振威</v>
      </c>
      <c r="E180" s="13" t="str">
        <f t="shared" si="45"/>
        <v>男</v>
      </c>
    </row>
    <row r="181" ht="15.75" spans="1:5">
      <c r="A181" s="12">
        <v>178</v>
      </c>
      <c r="B181" s="13" t="str">
        <f t="shared" si="40"/>
        <v>20901</v>
      </c>
      <c r="C181" s="14" t="s">
        <v>15</v>
      </c>
      <c r="D181" s="13" t="str">
        <f>"张志远"</f>
        <v>张志远</v>
      </c>
      <c r="E181" s="13" t="str">
        <f t="shared" si="45"/>
        <v>男</v>
      </c>
    </row>
    <row r="182" ht="15.75" spans="1:5">
      <c r="A182" s="12">
        <v>179</v>
      </c>
      <c r="B182" s="13" t="str">
        <f t="shared" si="40"/>
        <v>20901</v>
      </c>
      <c r="C182" s="14" t="s">
        <v>15</v>
      </c>
      <c r="D182" s="13" t="str">
        <f>"李兵伟"</f>
        <v>李兵伟</v>
      </c>
      <c r="E182" s="13" t="str">
        <f t="shared" si="45"/>
        <v>男</v>
      </c>
    </row>
    <row r="183" ht="15.75" spans="1:5">
      <c r="A183" s="12">
        <v>180</v>
      </c>
      <c r="B183" s="13" t="str">
        <f t="shared" si="40"/>
        <v>20901</v>
      </c>
      <c r="C183" s="14" t="s">
        <v>15</v>
      </c>
      <c r="D183" s="13" t="str">
        <f>"陆文慧"</f>
        <v>陆文慧</v>
      </c>
      <c r="E183" s="13" t="str">
        <f t="shared" si="46"/>
        <v>女</v>
      </c>
    </row>
    <row r="184" ht="15.75" spans="1:5">
      <c r="A184" s="12">
        <v>181</v>
      </c>
      <c r="B184" s="13" t="str">
        <f t="shared" si="40"/>
        <v>20901</v>
      </c>
      <c r="C184" s="14" t="s">
        <v>15</v>
      </c>
      <c r="D184" s="13" t="str">
        <f>"张荣"</f>
        <v>张荣</v>
      </c>
      <c r="E184" s="13" t="str">
        <f t="shared" si="46"/>
        <v>女</v>
      </c>
    </row>
    <row r="185" ht="15.75" spans="1:5">
      <c r="A185" s="12">
        <v>182</v>
      </c>
      <c r="B185" s="13" t="str">
        <f t="shared" si="40"/>
        <v>20901</v>
      </c>
      <c r="C185" s="14" t="s">
        <v>15</v>
      </c>
      <c r="D185" s="13" t="str">
        <f>"李德桂"</f>
        <v>李德桂</v>
      </c>
      <c r="E185" s="13" t="str">
        <f t="shared" si="46"/>
        <v>女</v>
      </c>
    </row>
    <row r="186" ht="15.75" spans="1:5">
      <c r="A186" s="12">
        <v>183</v>
      </c>
      <c r="B186" s="13" t="str">
        <f t="shared" ref="B186:B198" si="47">"21001"</f>
        <v>21001</v>
      </c>
      <c r="C186" s="14" t="s">
        <v>16</v>
      </c>
      <c r="D186" s="13" t="str">
        <f>"万甜"</f>
        <v>万甜</v>
      </c>
      <c r="E186" s="13" t="str">
        <f t="shared" si="46"/>
        <v>女</v>
      </c>
    </row>
    <row r="187" ht="15.75" spans="1:5">
      <c r="A187" s="12">
        <v>184</v>
      </c>
      <c r="B187" s="13" t="str">
        <f t="shared" si="47"/>
        <v>21001</v>
      </c>
      <c r="C187" s="14" t="s">
        <v>16</v>
      </c>
      <c r="D187" s="13" t="str">
        <f>"李洁"</f>
        <v>李洁</v>
      </c>
      <c r="E187" s="13" t="str">
        <f t="shared" si="46"/>
        <v>女</v>
      </c>
    </row>
    <row r="188" ht="15.75" spans="1:5">
      <c r="A188" s="12">
        <v>185</v>
      </c>
      <c r="B188" s="13" t="str">
        <f t="shared" si="47"/>
        <v>21001</v>
      </c>
      <c r="C188" s="14" t="s">
        <v>16</v>
      </c>
      <c r="D188" s="13" t="str">
        <f>"陈江坤"</f>
        <v>陈江坤</v>
      </c>
      <c r="E188" s="13" t="str">
        <f t="shared" ref="E188:E195" si="48">"男"</f>
        <v>男</v>
      </c>
    </row>
    <row r="189" ht="15.75" spans="1:5">
      <c r="A189" s="12">
        <v>186</v>
      </c>
      <c r="B189" s="13" t="str">
        <f t="shared" si="47"/>
        <v>21001</v>
      </c>
      <c r="C189" s="14" t="s">
        <v>16</v>
      </c>
      <c r="D189" s="13" t="str">
        <f>"张剑航"</f>
        <v>张剑航</v>
      </c>
      <c r="E189" s="13" t="str">
        <f t="shared" si="48"/>
        <v>男</v>
      </c>
    </row>
    <row r="190" ht="15.75" spans="1:5">
      <c r="A190" s="12">
        <v>187</v>
      </c>
      <c r="B190" s="13" t="str">
        <f t="shared" si="47"/>
        <v>21001</v>
      </c>
      <c r="C190" s="14" t="s">
        <v>16</v>
      </c>
      <c r="D190" s="13" t="str">
        <f>"陶锋"</f>
        <v>陶锋</v>
      </c>
      <c r="E190" s="13" t="str">
        <f t="shared" si="48"/>
        <v>男</v>
      </c>
    </row>
    <row r="191" ht="15.75" spans="1:5">
      <c r="A191" s="12">
        <v>188</v>
      </c>
      <c r="B191" s="13" t="str">
        <f t="shared" si="47"/>
        <v>21001</v>
      </c>
      <c r="C191" s="14" t="s">
        <v>16</v>
      </c>
      <c r="D191" s="13" t="str">
        <f>"吴祥勋"</f>
        <v>吴祥勋</v>
      </c>
      <c r="E191" s="13" t="str">
        <f t="shared" si="48"/>
        <v>男</v>
      </c>
    </row>
    <row r="192" ht="15.75" spans="1:5">
      <c r="A192" s="12">
        <v>189</v>
      </c>
      <c r="B192" s="13" t="str">
        <f t="shared" si="47"/>
        <v>21001</v>
      </c>
      <c r="C192" s="14" t="s">
        <v>16</v>
      </c>
      <c r="D192" s="13" t="str">
        <f>"何港辉"</f>
        <v>何港辉</v>
      </c>
      <c r="E192" s="13" t="str">
        <f t="shared" si="48"/>
        <v>男</v>
      </c>
    </row>
    <row r="193" ht="15.75" spans="1:5">
      <c r="A193" s="12">
        <v>190</v>
      </c>
      <c r="B193" s="13" t="str">
        <f t="shared" si="47"/>
        <v>21001</v>
      </c>
      <c r="C193" s="14" t="s">
        <v>16</v>
      </c>
      <c r="D193" s="13" t="str">
        <f>"郭翔文"</f>
        <v>郭翔文</v>
      </c>
      <c r="E193" s="13" t="str">
        <f t="shared" si="48"/>
        <v>男</v>
      </c>
    </row>
    <row r="194" ht="15.75" spans="1:5">
      <c r="A194" s="12">
        <v>191</v>
      </c>
      <c r="B194" s="13" t="str">
        <f t="shared" si="47"/>
        <v>21001</v>
      </c>
      <c r="C194" s="14" t="s">
        <v>16</v>
      </c>
      <c r="D194" s="13" t="str">
        <f>"王蕾"</f>
        <v>王蕾</v>
      </c>
      <c r="E194" s="13" t="str">
        <f t="shared" si="48"/>
        <v>男</v>
      </c>
    </row>
    <row r="195" ht="15.75" spans="1:5">
      <c r="A195" s="12">
        <v>192</v>
      </c>
      <c r="B195" s="13" t="str">
        <f t="shared" si="47"/>
        <v>21001</v>
      </c>
      <c r="C195" s="14" t="s">
        <v>16</v>
      </c>
      <c r="D195" s="13" t="str">
        <f>"朱嘉磊"</f>
        <v>朱嘉磊</v>
      </c>
      <c r="E195" s="13" t="str">
        <f t="shared" si="48"/>
        <v>男</v>
      </c>
    </row>
    <row r="196" ht="15.75" spans="1:5">
      <c r="A196" s="12">
        <v>193</v>
      </c>
      <c r="B196" s="13" t="str">
        <f t="shared" si="47"/>
        <v>21001</v>
      </c>
      <c r="C196" s="14" t="s">
        <v>16</v>
      </c>
      <c r="D196" s="13" t="str">
        <f>"潘晓阳"</f>
        <v>潘晓阳</v>
      </c>
      <c r="E196" s="13" t="str">
        <f t="shared" ref="E196:E200" si="49">"女"</f>
        <v>女</v>
      </c>
    </row>
    <row r="197" ht="15.75" spans="1:5">
      <c r="A197" s="12">
        <v>194</v>
      </c>
      <c r="B197" s="13" t="str">
        <f t="shared" si="47"/>
        <v>21001</v>
      </c>
      <c r="C197" s="14" t="s">
        <v>16</v>
      </c>
      <c r="D197" s="13" t="str">
        <f>"李硕"</f>
        <v>李硕</v>
      </c>
      <c r="E197" s="13" t="str">
        <f t="shared" ref="E197:E201" si="50">"男"</f>
        <v>男</v>
      </c>
    </row>
    <row r="198" ht="15.75" spans="1:5">
      <c r="A198" s="12">
        <v>195</v>
      </c>
      <c r="B198" s="13" t="str">
        <f t="shared" si="47"/>
        <v>21001</v>
      </c>
      <c r="C198" s="14" t="s">
        <v>16</v>
      </c>
      <c r="D198" s="13" t="str">
        <f>"裴雨"</f>
        <v>裴雨</v>
      </c>
      <c r="E198" s="13" t="str">
        <f t="shared" si="50"/>
        <v>男</v>
      </c>
    </row>
    <row r="199" ht="15.75" spans="1:5">
      <c r="A199" s="12">
        <v>196</v>
      </c>
      <c r="B199" s="13" t="str">
        <f t="shared" ref="B199:B201" si="51">"21002"</f>
        <v>21002</v>
      </c>
      <c r="C199" s="14" t="s">
        <v>16</v>
      </c>
      <c r="D199" s="13" t="str">
        <f>"刘登雪"</f>
        <v>刘登雪</v>
      </c>
      <c r="E199" s="13" t="str">
        <f t="shared" si="49"/>
        <v>女</v>
      </c>
    </row>
    <row r="200" ht="15.75" spans="1:5">
      <c r="A200" s="12">
        <v>197</v>
      </c>
      <c r="B200" s="13" t="str">
        <f t="shared" si="51"/>
        <v>21002</v>
      </c>
      <c r="C200" s="14" t="s">
        <v>16</v>
      </c>
      <c r="D200" s="13" t="str">
        <f>"辛珍珍"</f>
        <v>辛珍珍</v>
      </c>
      <c r="E200" s="13" t="str">
        <f t="shared" si="49"/>
        <v>女</v>
      </c>
    </row>
    <row r="201" ht="15.75" spans="1:5">
      <c r="A201" s="12">
        <v>198</v>
      </c>
      <c r="B201" s="13" t="str">
        <f t="shared" si="51"/>
        <v>21002</v>
      </c>
      <c r="C201" s="14" t="s">
        <v>16</v>
      </c>
      <c r="D201" s="13" t="str">
        <f>"张士镛"</f>
        <v>张士镛</v>
      </c>
      <c r="E201" s="13" t="str">
        <f t="shared" si="50"/>
        <v>男</v>
      </c>
    </row>
    <row r="202" ht="15.75" spans="1:5">
      <c r="A202" s="12">
        <v>199</v>
      </c>
      <c r="B202" s="13" t="str">
        <f>"21101"</f>
        <v>21101</v>
      </c>
      <c r="C202" s="14" t="s">
        <v>17</v>
      </c>
      <c r="D202" s="13" t="str">
        <f>"冯艳丽"</f>
        <v>冯艳丽</v>
      </c>
      <c r="E202" s="13" t="str">
        <f t="shared" ref="E202:E207" si="52">"女"</f>
        <v>女</v>
      </c>
    </row>
    <row r="203" ht="15.75" spans="1:5">
      <c r="A203" s="12">
        <v>200</v>
      </c>
      <c r="B203" s="13" t="str">
        <f>"21101"</f>
        <v>21101</v>
      </c>
      <c r="C203" s="14" t="s">
        <v>17</v>
      </c>
      <c r="D203" s="13" t="str">
        <f>"付高丽"</f>
        <v>付高丽</v>
      </c>
      <c r="E203" s="13" t="str">
        <f t="shared" si="52"/>
        <v>女</v>
      </c>
    </row>
    <row r="204" ht="15.75" spans="1:5">
      <c r="A204" s="12">
        <v>201</v>
      </c>
      <c r="B204" s="13" t="str">
        <f>"21201"</f>
        <v>21201</v>
      </c>
      <c r="C204" s="14" t="s">
        <v>18</v>
      </c>
      <c r="D204" s="13" t="str">
        <f>"李慧"</f>
        <v>李慧</v>
      </c>
      <c r="E204" s="13" t="str">
        <f t="shared" si="52"/>
        <v>女</v>
      </c>
    </row>
    <row r="205" ht="15.75" spans="1:5">
      <c r="A205" s="12">
        <v>202</v>
      </c>
      <c r="B205" s="13" t="str">
        <f t="shared" ref="B205:B208" si="53">"21301"</f>
        <v>21301</v>
      </c>
      <c r="C205" s="14" t="s">
        <v>19</v>
      </c>
      <c r="D205" s="13" t="str">
        <f>"刘一霏"</f>
        <v>刘一霏</v>
      </c>
      <c r="E205" s="13" t="str">
        <f t="shared" si="52"/>
        <v>女</v>
      </c>
    </row>
    <row r="206" ht="15.75" spans="1:5">
      <c r="A206" s="12">
        <v>203</v>
      </c>
      <c r="B206" s="13" t="str">
        <f t="shared" si="53"/>
        <v>21301</v>
      </c>
      <c r="C206" s="14" t="s">
        <v>19</v>
      </c>
      <c r="D206" s="13" t="str">
        <f>"董雅琴"</f>
        <v>董雅琴</v>
      </c>
      <c r="E206" s="13" t="str">
        <f t="shared" si="52"/>
        <v>女</v>
      </c>
    </row>
    <row r="207" ht="15.75" spans="1:5">
      <c r="A207" s="12">
        <v>204</v>
      </c>
      <c r="B207" s="13" t="str">
        <f t="shared" si="53"/>
        <v>21301</v>
      </c>
      <c r="C207" s="14" t="s">
        <v>19</v>
      </c>
      <c r="D207" s="13" t="str">
        <f>"周子玲"</f>
        <v>周子玲</v>
      </c>
      <c r="E207" s="13" t="str">
        <f t="shared" si="52"/>
        <v>女</v>
      </c>
    </row>
    <row r="208" ht="15.75" spans="1:5">
      <c r="A208" s="12">
        <v>205</v>
      </c>
      <c r="B208" s="13" t="str">
        <f t="shared" si="53"/>
        <v>21301</v>
      </c>
      <c r="C208" s="14" t="s">
        <v>19</v>
      </c>
      <c r="D208" s="13" t="str">
        <f>"乔玉琦"</f>
        <v>乔玉琦</v>
      </c>
      <c r="E208" s="13" t="str">
        <f t="shared" ref="E208:E212" si="54">"男"</f>
        <v>男</v>
      </c>
    </row>
    <row r="209" ht="15.75" spans="1:5">
      <c r="A209" s="12">
        <v>206</v>
      </c>
      <c r="B209" s="13" t="str">
        <f t="shared" ref="B209:B225" si="55">"21401"</f>
        <v>21401</v>
      </c>
      <c r="C209" s="14" t="s">
        <v>20</v>
      </c>
      <c r="D209" s="13" t="str">
        <f>"杨晴羽"</f>
        <v>杨晴羽</v>
      </c>
      <c r="E209" s="13" t="str">
        <f t="shared" ref="E209:E216" si="56">"女"</f>
        <v>女</v>
      </c>
    </row>
    <row r="210" ht="15.75" spans="1:5">
      <c r="A210" s="12">
        <v>207</v>
      </c>
      <c r="B210" s="13" t="str">
        <f t="shared" si="55"/>
        <v>21401</v>
      </c>
      <c r="C210" s="14" t="s">
        <v>20</v>
      </c>
      <c r="D210" s="13" t="str">
        <f>"严昊"</f>
        <v>严昊</v>
      </c>
      <c r="E210" s="13" t="str">
        <f t="shared" si="54"/>
        <v>男</v>
      </c>
    </row>
    <row r="211" ht="15.75" spans="1:5">
      <c r="A211" s="12">
        <v>208</v>
      </c>
      <c r="B211" s="13" t="str">
        <f t="shared" si="55"/>
        <v>21401</v>
      </c>
      <c r="C211" s="14" t="s">
        <v>20</v>
      </c>
      <c r="D211" s="13" t="str">
        <f>"魏发燕"</f>
        <v>魏发燕</v>
      </c>
      <c r="E211" s="13" t="str">
        <f t="shared" si="56"/>
        <v>女</v>
      </c>
    </row>
    <row r="212" ht="15.75" spans="1:5">
      <c r="A212" s="12">
        <v>209</v>
      </c>
      <c r="B212" s="13" t="str">
        <f t="shared" si="55"/>
        <v>21401</v>
      </c>
      <c r="C212" s="14" t="s">
        <v>20</v>
      </c>
      <c r="D212" s="13" t="str">
        <f>"张科"</f>
        <v>张科</v>
      </c>
      <c r="E212" s="13" t="str">
        <f t="shared" si="54"/>
        <v>男</v>
      </c>
    </row>
    <row r="213" ht="15.75" spans="1:5">
      <c r="A213" s="12">
        <v>210</v>
      </c>
      <c r="B213" s="13" t="str">
        <f t="shared" si="55"/>
        <v>21401</v>
      </c>
      <c r="C213" s="14" t="s">
        <v>20</v>
      </c>
      <c r="D213" s="13" t="str">
        <f>"欧阳希妮"</f>
        <v>欧阳希妮</v>
      </c>
      <c r="E213" s="13" t="str">
        <f t="shared" si="56"/>
        <v>女</v>
      </c>
    </row>
    <row r="214" ht="15.75" spans="1:5">
      <c r="A214" s="12">
        <v>211</v>
      </c>
      <c r="B214" s="13" t="str">
        <f t="shared" si="55"/>
        <v>21401</v>
      </c>
      <c r="C214" s="14" t="s">
        <v>20</v>
      </c>
      <c r="D214" s="13" t="str">
        <f>"本怡婷"</f>
        <v>本怡婷</v>
      </c>
      <c r="E214" s="13" t="str">
        <f t="shared" si="56"/>
        <v>女</v>
      </c>
    </row>
    <row r="215" ht="15.75" spans="1:5">
      <c r="A215" s="12">
        <v>212</v>
      </c>
      <c r="B215" s="13" t="str">
        <f t="shared" si="55"/>
        <v>21401</v>
      </c>
      <c r="C215" s="14" t="s">
        <v>20</v>
      </c>
      <c r="D215" s="13" t="str">
        <f>"杨华"</f>
        <v>杨华</v>
      </c>
      <c r="E215" s="13" t="str">
        <f t="shared" si="56"/>
        <v>女</v>
      </c>
    </row>
    <row r="216" ht="15.75" spans="1:5">
      <c r="A216" s="12">
        <v>213</v>
      </c>
      <c r="B216" s="13" t="str">
        <f t="shared" si="55"/>
        <v>21401</v>
      </c>
      <c r="C216" s="14" t="s">
        <v>20</v>
      </c>
      <c r="D216" s="13" t="str">
        <f>"郭芳芳"</f>
        <v>郭芳芳</v>
      </c>
      <c r="E216" s="13" t="str">
        <f t="shared" si="56"/>
        <v>女</v>
      </c>
    </row>
    <row r="217" ht="15.75" spans="1:5">
      <c r="A217" s="12">
        <v>214</v>
      </c>
      <c r="B217" s="13" t="str">
        <f t="shared" si="55"/>
        <v>21401</v>
      </c>
      <c r="C217" s="14" t="s">
        <v>20</v>
      </c>
      <c r="D217" s="13" t="str">
        <f>"陈亚奇"</f>
        <v>陈亚奇</v>
      </c>
      <c r="E217" s="13" t="str">
        <f t="shared" ref="E217:E222" si="57">"男"</f>
        <v>男</v>
      </c>
    </row>
    <row r="218" ht="15.75" spans="1:5">
      <c r="A218" s="12">
        <v>215</v>
      </c>
      <c r="B218" s="13" t="str">
        <f t="shared" si="55"/>
        <v>21401</v>
      </c>
      <c r="C218" s="14" t="s">
        <v>20</v>
      </c>
      <c r="D218" s="13" t="str">
        <f>"王莹丽"</f>
        <v>王莹丽</v>
      </c>
      <c r="E218" s="13" t="str">
        <f>"女"</f>
        <v>女</v>
      </c>
    </row>
    <row r="219" ht="15.75" spans="1:5">
      <c r="A219" s="12">
        <v>216</v>
      </c>
      <c r="B219" s="13" t="str">
        <f t="shared" si="55"/>
        <v>21401</v>
      </c>
      <c r="C219" s="14" t="s">
        <v>20</v>
      </c>
      <c r="D219" s="13" t="str">
        <f>"王文川"</f>
        <v>王文川</v>
      </c>
      <c r="E219" s="13" t="str">
        <f t="shared" si="57"/>
        <v>男</v>
      </c>
    </row>
    <row r="220" ht="15.75" spans="1:5">
      <c r="A220" s="12">
        <v>217</v>
      </c>
      <c r="B220" s="13" t="str">
        <f t="shared" si="55"/>
        <v>21401</v>
      </c>
      <c r="C220" s="14" t="s">
        <v>20</v>
      </c>
      <c r="D220" s="13" t="str">
        <f>"王宏瞻"</f>
        <v>王宏瞻</v>
      </c>
      <c r="E220" s="13" t="str">
        <f t="shared" si="57"/>
        <v>男</v>
      </c>
    </row>
    <row r="221" ht="15.75" spans="1:5">
      <c r="A221" s="12">
        <v>218</v>
      </c>
      <c r="B221" s="13" t="str">
        <f t="shared" si="55"/>
        <v>21401</v>
      </c>
      <c r="C221" s="14" t="s">
        <v>20</v>
      </c>
      <c r="D221" s="13" t="str">
        <f>"马砚磊"</f>
        <v>马砚磊</v>
      </c>
      <c r="E221" s="13" t="str">
        <f t="shared" si="57"/>
        <v>男</v>
      </c>
    </row>
    <row r="222" ht="15.75" spans="1:5">
      <c r="A222" s="12">
        <v>219</v>
      </c>
      <c r="B222" s="13" t="str">
        <f t="shared" si="55"/>
        <v>21401</v>
      </c>
      <c r="C222" s="14" t="s">
        <v>20</v>
      </c>
      <c r="D222" s="13" t="str">
        <f>"韩枫"</f>
        <v>韩枫</v>
      </c>
      <c r="E222" s="13" t="str">
        <f t="shared" si="57"/>
        <v>男</v>
      </c>
    </row>
    <row r="223" ht="15.75" spans="1:5">
      <c r="A223" s="12">
        <v>220</v>
      </c>
      <c r="B223" s="13" t="str">
        <f t="shared" si="55"/>
        <v>21401</v>
      </c>
      <c r="C223" s="14" t="s">
        <v>20</v>
      </c>
      <c r="D223" s="13" t="str">
        <f>"刘颖媛"</f>
        <v>刘颖媛</v>
      </c>
      <c r="E223" s="13" t="str">
        <f t="shared" ref="E223:E229" si="58">"女"</f>
        <v>女</v>
      </c>
    </row>
    <row r="224" ht="15.75" spans="1:5">
      <c r="A224" s="12">
        <v>221</v>
      </c>
      <c r="B224" s="13" t="str">
        <f t="shared" si="55"/>
        <v>21401</v>
      </c>
      <c r="C224" s="14" t="s">
        <v>20</v>
      </c>
      <c r="D224" s="13" t="str">
        <f>"马亚贞"</f>
        <v>马亚贞</v>
      </c>
      <c r="E224" s="13" t="str">
        <f t="shared" si="58"/>
        <v>女</v>
      </c>
    </row>
    <row r="225" ht="15.75" spans="1:5">
      <c r="A225" s="12">
        <v>222</v>
      </c>
      <c r="B225" s="13" t="str">
        <f t="shared" si="55"/>
        <v>21401</v>
      </c>
      <c r="C225" s="14" t="s">
        <v>20</v>
      </c>
      <c r="D225" s="13" t="str">
        <f>"王卓"</f>
        <v>王卓</v>
      </c>
      <c r="E225" s="13" t="str">
        <f t="shared" ref="E225:E227" si="59">"男"</f>
        <v>男</v>
      </c>
    </row>
    <row r="226" ht="15.75" spans="1:5">
      <c r="A226" s="12">
        <v>223</v>
      </c>
      <c r="B226" s="13" t="str">
        <f t="shared" ref="B226:B229" si="60">"21501"</f>
        <v>21501</v>
      </c>
      <c r="C226" s="14" t="s">
        <v>21</v>
      </c>
      <c r="D226" s="13" t="str">
        <f>"余振宇"</f>
        <v>余振宇</v>
      </c>
      <c r="E226" s="13" t="str">
        <f t="shared" si="59"/>
        <v>男</v>
      </c>
    </row>
    <row r="227" ht="15.75" spans="1:5">
      <c r="A227" s="12">
        <v>224</v>
      </c>
      <c r="B227" s="13" t="str">
        <f t="shared" si="60"/>
        <v>21501</v>
      </c>
      <c r="C227" s="14" t="s">
        <v>21</v>
      </c>
      <c r="D227" s="13" t="str">
        <f>"凌斌"</f>
        <v>凌斌</v>
      </c>
      <c r="E227" s="13" t="str">
        <f t="shared" si="59"/>
        <v>男</v>
      </c>
    </row>
    <row r="228" ht="15.75" spans="1:5">
      <c r="A228" s="12">
        <v>225</v>
      </c>
      <c r="B228" s="13" t="str">
        <f t="shared" si="60"/>
        <v>21501</v>
      </c>
      <c r="C228" s="14" t="s">
        <v>21</v>
      </c>
      <c r="D228" s="13" t="str">
        <f>"刘珊"</f>
        <v>刘珊</v>
      </c>
      <c r="E228" s="13" t="str">
        <f t="shared" si="58"/>
        <v>女</v>
      </c>
    </row>
    <row r="229" ht="15.75" spans="1:5">
      <c r="A229" s="12">
        <v>226</v>
      </c>
      <c r="B229" s="13" t="str">
        <f t="shared" si="60"/>
        <v>21501</v>
      </c>
      <c r="C229" s="14" t="s">
        <v>21</v>
      </c>
      <c r="D229" s="13" t="str">
        <f>"朱暖凤"</f>
        <v>朱暖凤</v>
      </c>
      <c r="E229" s="13" t="str">
        <f t="shared" si="58"/>
        <v>女</v>
      </c>
    </row>
    <row r="230" ht="15.75" spans="1:5">
      <c r="A230" s="12">
        <v>227</v>
      </c>
      <c r="B230" s="13" t="str">
        <f t="shared" ref="B230:B240" si="61">"21502"</f>
        <v>21502</v>
      </c>
      <c r="C230" s="14" t="s">
        <v>21</v>
      </c>
      <c r="D230" s="13" t="str">
        <f>"孟民"</f>
        <v>孟民</v>
      </c>
      <c r="E230" s="13" t="str">
        <f t="shared" ref="E230:E236" si="62">"男"</f>
        <v>男</v>
      </c>
    </row>
    <row r="231" ht="15.75" spans="1:5">
      <c r="A231" s="12">
        <v>228</v>
      </c>
      <c r="B231" s="13" t="str">
        <f t="shared" si="61"/>
        <v>21502</v>
      </c>
      <c r="C231" s="14" t="s">
        <v>21</v>
      </c>
      <c r="D231" s="13" t="str">
        <f>"陈舒淇"</f>
        <v>陈舒淇</v>
      </c>
      <c r="E231" s="13" t="str">
        <f>"女"</f>
        <v>女</v>
      </c>
    </row>
    <row r="232" ht="15.75" spans="1:5">
      <c r="A232" s="12">
        <v>229</v>
      </c>
      <c r="B232" s="13" t="str">
        <f t="shared" si="61"/>
        <v>21502</v>
      </c>
      <c r="C232" s="14" t="s">
        <v>21</v>
      </c>
      <c r="D232" s="13" t="str">
        <f>"谭华琼丽"</f>
        <v>谭华琼丽</v>
      </c>
      <c r="E232" s="13" t="str">
        <f>"女"</f>
        <v>女</v>
      </c>
    </row>
    <row r="233" ht="15.75" spans="1:5">
      <c r="A233" s="12">
        <v>230</v>
      </c>
      <c r="B233" s="13" t="str">
        <f t="shared" si="61"/>
        <v>21502</v>
      </c>
      <c r="C233" s="14" t="s">
        <v>21</v>
      </c>
      <c r="D233" s="13" t="str">
        <f>"田成龙"</f>
        <v>田成龙</v>
      </c>
      <c r="E233" s="13" t="str">
        <f t="shared" si="62"/>
        <v>男</v>
      </c>
    </row>
    <row r="234" ht="15.75" spans="1:5">
      <c r="A234" s="12">
        <v>231</v>
      </c>
      <c r="B234" s="13" t="str">
        <f t="shared" si="61"/>
        <v>21502</v>
      </c>
      <c r="C234" s="14" t="s">
        <v>21</v>
      </c>
      <c r="D234" s="13" t="str">
        <f>"殷畅甫"</f>
        <v>殷畅甫</v>
      </c>
      <c r="E234" s="13" t="str">
        <f t="shared" si="62"/>
        <v>男</v>
      </c>
    </row>
    <row r="235" ht="15.75" spans="1:5">
      <c r="A235" s="12">
        <v>232</v>
      </c>
      <c r="B235" s="13" t="str">
        <f t="shared" si="61"/>
        <v>21502</v>
      </c>
      <c r="C235" s="14" t="s">
        <v>21</v>
      </c>
      <c r="D235" s="13" t="str">
        <f>"胡志腾"</f>
        <v>胡志腾</v>
      </c>
      <c r="E235" s="13" t="str">
        <f t="shared" si="62"/>
        <v>男</v>
      </c>
    </row>
    <row r="236" ht="15.75" spans="1:5">
      <c r="A236" s="12">
        <v>233</v>
      </c>
      <c r="B236" s="13" t="str">
        <f t="shared" si="61"/>
        <v>21502</v>
      </c>
      <c r="C236" s="14" t="s">
        <v>21</v>
      </c>
      <c r="D236" s="13" t="str">
        <f>"赵世宝"</f>
        <v>赵世宝</v>
      </c>
      <c r="E236" s="13" t="str">
        <f t="shared" si="62"/>
        <v>男</v>
      </c>
    </row>
    <row r="237" ht="15.75" spans="1:5">
      <c r="A237" s="12">
        <v>234</v>
      </c>
      <c r="B237" s="13" t="str">
        <f t="shared" si="61"/>
        <v>21502</v>
      </c>
      <c r="C237" s="14" t="s">
        <v>21</v>
      </c>
      <c r="D237" s="13" t="str">
        <f>"胡丽亚"</f>
        <v>胡丽亚</v>
      </c>
      <c r="E237" s="13" t="str">
        <f t="shared" ref="E237:E240" si="63">"女"</f>
        <v>女</v>
      </c>
    </row>
    <row r="238" ht="15.75" spans="1:5">
      <c r="A238" s="12">
        <v>235</v>
      </c>
      <c r="B238" s="13" t="str">
        <f t="shared" si="61"/>
        <v>21502</v>
      </c>
      <c r="C238" s="14" t="s">
        <v>21</v>
      </c>
      <c r="D238" s="13" t="str">
        <f>"张洋"</f>
        <v>张洋</v>
      </c>
      <c r="E238" s="13" t="str">
        <f t="shared" si="63"/>
        <v>女</v>
      </c>
    </row>
    <row r="239" ht="15.75" spans="1:5">
      <c r="A239" s="12">
        <v>236</v>
      </c>
      <c r="B239" s="13" t="str">
        <f t="shared" si="61"/>
        <v>21502</v>
      </c>
      <c r="C239" s="14" t="s">
        <v>21</v>
      </c>
      <c r="D239" s="13" t="str">
        <f>"荆泽哲"</f>
        <v>荆泽哲</v>
      </c>
      <c r="E239" s="13" t="str">
        <f t="shared" si="63"/>
        <v>女</v>
      </c>
    </row>
    <row r="240" ht="15.75" spans="1:5">
      <c r="A240" s="12">
        <v>237</v>
      </c>
      <c r="B240" s="13" t="str">
        <f t="shared" si="61"/>
        <v>21502</v>
      </c>
      <c r="C240" s="14" t="s">
        <v>21</v>
      </c>
      <c r="D240" s="13" t="str">
        <f>"史珂"</f>
        <v>史珂</v>
      </c>
      <c r="E240" s="13" t="str">
        <f t="shared" si="63"/>
        <v>女</v>
      </c>
    </row>
    <row r="241" ht="15.75" spans="1:5">
      <c r="A241" s="12">
        <v>238</v>
      </c>
      <c r="B241" s="13" t="str">
        <f t="shared" ref="B241:B252" si="64">"21601"</f>
        <v>21601</v>
      </c>
      <c r="C241" s="14" t="s">
        <v>22</v>
      </c>
      <c r="D241" s="13" t="str">
        <f>"汪俊儒"</f>
        <v>汪俊儒</v>
      </c>
      <c r="E241" s="13" t="str">
        <f t="shared" ref="E241:E245" si="65">"男"</f>
        <v>男</v>
      </c>
    </row>
    <row r="242" ht="15.75" spans="1:5">
      <c r="A242" s="12">
        <v>239</v>
      </c>
      <c r="B242" s="13" t="str">
        <f t="shared" si="64"/>
        <v>21601</v>
      </c>
      <c r="C242" s="14" t="s">
        <v>22</v>
      </c>
      <c r="D242" s="13" t="str">
        <f>"阮迪"</f>
        <v>阮迪</v>
      </c>
      <c r="E242" s="13" t="str">
        <f t="shared" si="65"/>
        <v>男</v>
      </c>
    </row>
    <row r="243" ht="15.75" spans="1:5">
      <c r="A243" s="12">
        <v>240</v>
      </c>
      <c r="B243" s="13" t="str">
        <f t="shared" si="64"/>
        <v>21601</v>
      </c>
      <c r="C243" s="14" t="s">
        <v>22</v>
      </c>
      <c r="D243" s="13" t="str">
        <f>"陈婷婷"</f>
        <v>陈婷婷</v>
      </c>
      <c r="E243" s="13" t="str">
        <f t="shared" ref="E243:E249" si="66">"女"</f>
        <v>女</v>
      </c>
    </row>
    <row r="244" ht="15.75" spans="1:5">
      <c r="A244" s="12">
        <v>241</v>
      </c>
      <c r="B244" s="13" t="str">
        <f t="shared" si="64"/>
        <v>21601</v>
      </c>
      <c r="C244" s="14" t="s">
        <v>22</v>
      </c>
      <c r="D244" s="13" t="str">
        <f>"栗念坤"</f>
        <v>栗念坤</v>
      </c>
      <c r="E244" s="13" t="str">
        <f t="shared" si="65"/>
        <v>男</v>
      </c>
    </row>
    <row r="245" ht="15.75" spans="1:5">
      <c r="A245" s="12">
        <v>242</v>
      </c>
      <c r="B245" s="13" t="str">
        <f t="shared" si="64"/>
        <v>21601</v>
      </c>
      <c r="C245" s="14" t="s">
        <v>22</v>
      </c>
      <c r="D245" s="13" t="str">
        <f>"汪炳旭"</f>
        <v>汪炳旭</v>
      </c>
      <c r="E245" s="13" t="str">
        <f t="shared" si="65"/>
        <v>男</v>
      </c>
    </row>
    <row r="246" ht="15.75" spans="1:5">
      <c r="A246" s="12">
        <v>243</v>
      </c>
      <c r="B246" s="13" t="str">
        <f t="shared" si="64"/>
        <v>21601</v>
      </c>
      <c r="C246" s="14" t="s">
        <v>22</v>
      </c>
      <c r="D246" s="13" t="str">
        <f>"章佩"</f>
        <v>章佩</v>
      </c>
      <c r="E246" s="13" t="str">
        <f t="shared" si="66"/>
        <v>女</v>
      </c>
    </row>
    <row r="247" ht="15.75" spans="1:5">
      <c r="A247" s="12">
        <v>244</v>
      </c>
      <c r="B247" s="13" t="str">
        <f t="shared" si="64"/>
        <v>21601</v>
      </c>
      <c r="C247" s="14" t="s">
        <v>22</v>
      </c>
      <c r="D247" s="13" t="str">
        <f>"徐慧颖"</f>
        <v>徐慧颖</v>
      </c>
      <c r="E247" s="13" t="str">
        <f t="shared" si="66"/>
        <v>女</v>
      </c>
    </row>
    <row r="248" ht="15.75" spans="1:5">
      <c r="A248" s="12">
        <v>245</v>
      </c>
      <c r="B248" s="13" t="str">
        <f t="shared" si="64"/>
        <v>21601</v>
      </c>
      <c r="C248" s="14" t="s">
        <v>22</v>
      </c>
      <c r="D248" s="13" t="str">
        <f>"杨青"</f>
        <v>杨青</v>
      </c>
      <c r="E248" s="13" t="str">
        <f t="shared" si="66"/>
        <v>女</v>
      </c>
    </row>
    <row r="249" ht="15.75" spans="1:5">
      <c r="A249" s="12">
        <v>246</v>
      </c>
      <c r="B249" s="13" t="str">
        <f t="shared" si="64"/>
        <v>21601</v>
      </c>
      <c r="C249" s="14" t="s">
        <v>22</v>
      </c>
      <c r="D249" s="13" t="str">
        <f>"周天天"</f>
        <v>周天天</v>
      </c>
      <c r="E249" s="13" t="str">
        <f t="shared" si="66"/>
        <v>女</v>
      </c>
    </row>
    <row r="250" ht="15.75" spans="1:5">
      <c r="A250" s="12">
        <v>247</v>
      </c>
      <c r="B250" s="13" t="str">
        <f t="shared" si="64"/>
        <v>21601</v>
      </c>
      <c r="C250" s="14" t="s">
        <v>22</v>
      </c>
      <c r="D250" s="13" t="str">
        <f>"赵逸哲"</f>
        <v>赵逸哲</v>
      </c>
      <c r="E250" s="13" t="str">
        <f t="shared" ref="E250:E256" si="67">"男"</f>
        <v>男</v>
      </c>
    </row>
    <row r="251" ht="15.75" spans="1:5">
      <c r="A251" s="12">
        <v>248</v>
      </c>
      <c r="B251" s="13" t="str">
        <f t="shared" si="64"/>
        <v>21601</v>
      </c>
      <c r="C251" s="14" t="s">
        <v>22</v>
      </c>
      <c r="D251" s="13" t="str">
        <f>"李慕霞"</f>
        <v>李慕霞</v>
      </c>
      <c r="E251" s="13" t="str">
        <f t="shared" ref="E251:E254" si="68">"女"</f>
        <v>女</v>
      </c>
    </row>
    <row r="252" ht="15.75" spans="1:5">
      <c r="A252" s="12">
        <v>249</v>
      </c>
      <c r="B252" s="13" t="str">
        <f t="shared" si="64"/>
        <v>21601</v>
      </c>
      <c r="C252" s="14" t="s">
        <v>22</v>
      </c>
      <c r="D252" s="13" t="str">
        <f>"胡佳慧"</f>
        <v>胡佳慧</v>
      </c>
      <c r="E252" s="13" t="str">
        <f t="shared" si="68"/>
        <v>女</v>
      </c>
    </row>
    <row r="253" ht="15.75" spans="1:5">
      <c r="A253" s="12">
        <v>250</v>
      </c>
      <c r="B253" s="13" t="str">
        <f t="shared" ref="B253:B264" si="69">"21701"</f>
        <v>21701</v>
      </c>
      <c r="C253" s="14" t="s">
        <v>23</v>
      </c>
      <c r="D253" s="13" t="str">
        <f>"常宇"</f>
        <v>常宇</v>
      </c>
      <c r="E253" s="13" t="str">
        <f t="shared" si="67"/>
        <v>男</v>
      </c>
    </row>
    <row r="254" ht="15.75" spans="1:5">
      <c r="A254" s="12">
        <v>251</v>
      </c>
      <c r="B254" s="13" t="str">
        <f t="shared" si="69"/>
        <v>21701</v>
      </c>
      <c r="C254" s="14" t="s">
        <v>23</v>
      </c>
      <c r="D254" s="13" t="str">
        <f>"柳佳敏"</f>
        <v>柳佳敏</v>
      </c>
      <c r="E254" s="13" t="str">
        <f t="shared" si="68"/>
        <v>女</v>
      </c>
    </row>
    <row r="255" ht="15.75" spans="1:5">
      <c r="A255" s="12">
        <v>252</v>
      </c>
      <c r="B255" s="13" t="str">
        <f t="shared" si="69"/>
        <v>21701</v>
      </c>
      <c r="C255" s="14" t="s">
        <v>23</v>
      </c>
      <c r="D255" s="13" t="str">
        <f>"黄晓聪"</f>
        <v>黄晓聪</v>
      </c>
      <c r="E255" s="13" t="str">
        <f t="shared" si="67"/>
        <v>男</v>
      </c>
    </row>
    <row r="256" ht="15.75" spans="1:5">
      <c r="A256" s="12">
        <v>253</v>
      </c>
      <c r="B256" s="13" t="str">
        <f t="shared" si="69"/>
        <v>21701</v>
      </c>
      <c r="C256" s="14" t="s">
        <v>23</v>
      </c>
      <c r="D256" s="13" t="str">
        <f>"尚钱龙"</f>
        <v>尚钱龙</v>
      </c>
      <c r="E256" s="13" t="str">
        <f t="shared" si="67"/>
        <v>男</v>
      </c>
    </row>
    <row r="257" ht="15.75" spans="1:5">
      <c r="A257" s="12">
        <v>254</v>
      </c>
      <c r="B257" s="13" t="str">
        <f t="shared" si="69"/>
        <v>21701</v>
      </c>
      <c r="C257" s="14" t="s">
        <v>23</v>
      </c>
      <c r="D257" s="13" t="str">
        <f>"刘若澜"</f>
        <v>刘若澜</v>
      </c>
      <c r="E257" s="13" t="str">
        <f t="shared" ref="E257:E262" si="70">"女"</f>
        <v>女</v>
      </c>
    </row>
    <row r="258" ht="15.75" spans="1:5">
      <c r="A258" s="12">
        <v>255</v>
      </c>
      <c r="B258" s="13" t="str">
        <f t="shared" si="69"/>
        <v>21701</v>
      </c>
      <c r="C258" s="14" t="s">
        <v>23</v>
      </c>
      <c r="D258" s="13" t="str">
        <f>"杨纯有"</f>
        <v>杨纯有</v>
      </c>
      <c r="E258" s="13" t="str">
        <f t="shared" ref="E258:E260" si="71">"男"</f>
        <v>男</v>
      </c>
    </row>
    <row r="259" ht="15.75" spans="1:5">
      <c r="A259" s="12">
        <v>256</v>
      </c>
      <c r="B259" s="13" t="str">
        <f t="shared" si="69"/>
        <v>21701</v>
      </c>
      <c r="C259" s="14" t="s">
        <v>23</v>
      </c>
      <c r="D259" s="13" t="str">
        <f>"刘伟"</f>
        <v>刘伟</v>
      </c>
      <c r="E259" s="13" t="str">
        <f t="shared" si="71"/>
        <v>男</v>
      </c>
    </row>
    <row r="260" ht="15.75" spans="1:5">
      <c r="A260" s="12">
        <v>257</v>
      </c>
      <c r="B260" s="13" t="str">
        <f t="shared" si="69"/>
        <v>21701</v>
      </c>
      <c r="C260" s="14" t="s">
        <v>23</v>
      </c>
      <c r="D260" s="13" t="str">
        <f>"任明鑫"</f>
        <v>任明鑫</v>
      </c>
      <c r="E260" s="13" t="str">
        <f t="shared" si="71"/>
        <v>男</v>
      </c>
    </row>
    <row r="261" ht="15.75" spans="1:5">
      <c r="A261" s="12">
        <v>258</v>
      </c>
      <c r="B261" s="13" t="str">
        <f t="shared" si="69"/>
        <v>21701</v>
      </c>
      <c r="C261" s="14" t="s">
        <v>23</v>
      </c>
      <c r="D261" s="13" t="str">
        <f>"徐曼"</f>
        <v>徐曼</v>
      </c>
      <c r="E261" s="13" t="str">
        <f t="shared" si="70"/>
        <v>女</v>
      </c>
    </row>
    <row r="262" ht="15.75" spans="1:5">
      <c r="A262" s="12">
        <v>259</v>
      </c>
      <c r="B262" s="13" t="str">
        <f t="shared" si="69"/>
        <v>21701</v>
      </c>
      <c r="C262" s="14" t="s">
        <v>23</v>
      </c>
      <c r="D262" s="13" t="str">
        <f>"吴杨"</f>
        <v>吴杨</v>
      </c>
      <c r="E262" s="13" t="str">
        <f t="shared" si="70"/>
        <v>女</v>
      </c>
    </row>
    <row r="263" ht="15.75" spans="1:5">
      <c r="A263" s="12">
        <v>260</v>
      </c>
      <c r="B263" s="13" t="str">
        <f t="shared" si="69"/>
        <v>21701</v>
      </c>
      <c r="C263" s="14" t="s">
        <v>23</v>
      </c>
      <c r="D263" s="13" t="str">
        <f>"汪雄"</f>
        <v>汪雄</v>
      </c>
      <c r="E263" s="13" t="str">
        <f t="shared" ref="E263:E268" si="72">"男"</f>
        <v>男</v>
      </c>
    </row>
    <row r="264" ht="15.75" spans="1:5">
      <c r="A264" s="12">
        <v>261</v>
      </c>
      <c r="B264" s="13" t="str">
        <f t="shared" si="69"/>
        <v>21701</v>
      </c>
      <c r="C264" s="14" t="s">
        <v>23</v>
      </c>
      <c r="D264" s="13" t="str">
        <f>"王相见"</f>
        <v>王相见</v>
      </c>
      <c r="E264" s="13" t="str">
        <f>"女"</f>
        <v>女</v>
      </c>
    </row>
    <row r="265" ht="15.75" spans="1:5">
      <c r="A265" s="12">
        <v>262</v>
      </c>
      <c r="B265" s="13" t="str">
        <f t="shared" ref="B265:B290" si="73">"21801"</f>
        <v>21801</v>
      </c>
      <c r="C265" s="14" t="s">
        <v>24</v>
      </c>
      <c r="D265" s="13" t="str">
        <f>"侯天丰"</f>
        <v>侯天丰</v>
      </c>
      <c r="E265" s="13" t="str">
        <f t="shared" si="72"/>
        <v>男</v>
      </c>
    </row>
    <row r="266" ht="15.75" spans="1:5">
      <c r="A266" s="12">
        <v>263</v>
      </c>
      <c r="B266" s="13" t="str">
        <f t="shared" si="73"/>
        <v>21801</v>
      </c>
      <c r="C266" s="14" t="s">
        <v>24</v>
      </c>
      <c r="D266" s="13" t="str">
        <f>"钟曦"</f>
        <v>钟曦</v>
      </c>
      <c r="E266" s="13" t="str">
        <f t="shared" si="72"/>
        <v>男</v>
      </c>
    </row>
    <row r="267" ht="15.75" spans="1:5">
      <c r="A267" s="12">
        <v>264</v>
      </c>
      <c r="B267" s="13" t="str">
        <f t="shared" si="73"/>
        <v>21801</v>
      </c>
      <c r="C267" s="14" t="s">
        <v>24</v>
      </c>
      <c r="D267" s="13" t="str">
        <f>"黄鑫"</f>
        <v>黄鑫</v>
      </c>
      <c r="E267" s="13" t="str">
        <f t="shared" si="72"/>
        <v>男</v>
      </c>
    </row>
    <row r="268" ht="15.75" spans="1:5">
      <c r="A268" s="12">
        <v>265</v>
      </c>
      <c r="B268" s="13" t="str">
        <f t="shared" si="73"/>
        <v>21801</v>
      </c>
      <c r="C268" s="14" t="s">
        <v>24</v>
      </c>
      <c r="D268" s="13" t="str">
        <f>"沈志豪"</f>
        <v>沈志豪</v>
      </c>
      <c r="E268" s="13" t="str">
        <f t="shared" si="72"/>
        <v>男</v>
      </c>
    </row>
    <row r="269" ht="15.75" spans="1:5">
      <c r="A269" s="12">
        <v>266</v>
      </c>
      <c r="B269" s="13" t="str">
        <f t="shared" si="73"/>
        <v>21801</v>
      </c>
      <c r="C269" s="14" t="s">
        <v>24</v>
      </c>
      <c r="D269" s="13" t="str">
        <f>"陈巧"</f>
        <v>陈巧</v>
      </c>
      <c r="E269" s="13" t="str">
        <f>"女"</f>
        <v>女</v>
      </c>
    </row>
    <row r="270" ht="15.75" spans="1:5">
      <c r="A270" s="12">
        <v>267</v>
      </c>
      <c r="B270" s="13" t="str">
        <f t="shared" si="73"/>
        <v>21801</v>
      </c>
      <c r="C270" s="14" t="s">
        <v>24</v>
      </c>
      <c r="D270" s="13" t="str">
        <f>"赵炯炯"</f>
        <v>赵炯炯</v>
      </c>
      <c r="E270" s="13" t="str">
        <f t="shared" ref="E270:E274" si="74">"男"</f>
        <v>男</v>
      </c>
    </row>
    <row r="271" ht="15.75" spans="1:5">
      <c r="A271" s="12">
        <v>268</v>
      </c>
      <c r="B271" s="13" t="str">
        <f t="shared" si="73"/>
        <v>21801</v>
      </c>
      <c r="C271" s="14" t="s">
        <v>24</v>
      </c>
      <c r="D271" s="13" t="str">
        <f>"周智勇"</f>
        <v>周智勇</v>
      </c>
      <c r="E271" s="13" t="str">
        <f t="shared" si="74"/>
        <v>男</v>
      </c>
    </row>
    <row r="272" ht="15.75" spans="1:5">
      <c r="A272" s="12">
        <v>269</v>
      </c>
      <c r="B272" s="13" t="str">
        <f t="shared" si="73"/>
        <v>21801</v>
      </c>
      <c r="C272" s="14" t="s">
        <v>24</v>
      </c>
      <c r="D272" s="13" t="str">
        <f>"王洋"</f>
        <v>王洋</v>
      </c>
      <c r="E272" s="13" t="str">
        <f t="shared" si="74"/>
        <v>男</v>
      </c>
    </row>
    <row r="273" ht="15.75" spans="1:5">
      <c r="A273" s="12">
        <v>270</v>
      </c>
      <c r="B273" s="13" t="str">
        <f t="shared" si="73"/>
        <v>21801</v>
      </c>
      <c r="C273" s="14" t="s">
        <v>24</v>
      </c>
      <c r="D273" s="13" t="str">
        <f>"杨子浩"</f>
        <v>杨子浩</v>
      </c>
      <c r="E273" s="13" t="str">
        <f t="shared" si="74"/>
        <v>男</v>
      </c>
    </row>
    <row r="274" ht="15.75" spans="1:5">
      <c r="A274" s="12">
        <v>271</v>
      </c>
      <c r="B274" s="13" t="str">
        <f t="shared" si="73"/>
        <v>21801</v>
      </c>
      <c r="C274" s="14" t="s">
        <v>24</v>
      </c>
      <c r="D274" s="13" t="str">
        <f>"朱毅"</f>
        <v>朱毅</v>
      </c>
      <c r="E274" s="13" t="str">
        <f t="shared" si="74"/>
        <v>男</v>
      </c>
    </row>
    <row r="275" ht="15.75" spans="1:5">
      <c r="A275" s="12">
        <v>272</v>
      </c>
      <c r="B275" s="13" t="str">
        <f t="shared" si="73"/>
        <v>21801</v>
      </c>
      <c r="C275" s="14" t="s">
        <v>24</v>
      </c>
      <c r="D275" s="13" t="str">
        <f>"李成炜"</f>
        <v>李成炜</v>
      </c>
      <c r="E275" s="13" t="str">
        <f>"女"</f>
        <v>女</v>
      </c>
    </row>
    <row r="276" ht="15.75" spans="1:5">
      <c r="A276" s="12">
        <v>273</v>
      </c>
      <c r="B276" s="13" t="str">
        <f t="shared" si="73"/>
        <v>21801</v>
      </c>
      <c r="C276" s="14" t="s">
        <v>24</v>
      </c>
      <c r="D276" s="13" t="str">
        <f>"张旋"</f>
        <v>张旋</v>
      </c>
      <c r="E276" s="13" t="str">
        <f t="shared" ref="E276:E279" si="75">"男"</f>
        <v>男</v>
      </c>
    </row>
    <row r="277" ht="15.75" spans="1:5">
      <c r="A277" s="12">
        <v>274</v>
      </c>
      <c r="B277" s="13" t="str">
        <f t="shared" si="73"/>
        <v>21801</v>
      </c>
      <c r="C277" s="14" t="s">
        <v>24</v>
      </c>
      <c r="D277" s="13" t="str">
        <f>"张亚旗"</f>
        <v>张亚旗</v>
      </c>
      <c r="E277" s="13" t="str">
        <f t="shared" si="75"/>
        <v>男</v>
      </c>
    </row>
    <row r="278" ht="15.75" spans="1:5">
      <c r="A278" s="12">
        <v>275</v>
      </c>
      <c r="B278" s="13" t="str">
        <f t="shared" si="73"/>
        <v>21801</v>
      </c>
      <c r="C278" s="14" t="s">
        <v>24</v>
      </c>
      <c r="D278" s="13" t="str">
        <f>"李远宁"</f>
        <v>李远宁</v>
      </c>
      <c r="E278" s="13" t="str">
        <f t="shared" si="75"/>
        <v>男</v>
      </c>
    </row>
    <row r="279" ht="15.75" spans="1:5">
      <c r="A279" s="12">
        <v>276</v>
      </c>
      <c r="B279" s="13" t="str">
        <f t="shared" si="73"/>
        <v>21801</v>
      </c>
      <c r="C279" s="14" t="s">
        <v>24</v>
      </c>
      <c r="D279" s="13" t="str">
        <f>"邓晗"</f>
        <v>邓晗</v>
      </c>
      <c r="E279" s="13" t="str">
        <f t="shared" si="75"/>
        <v>男</v>
      </c>
    </row>
    <row r="280" ht="15.75" spans="1:5">
      <c r="A280" s="12">
        <v>277</v>
      </c>
      <c r="B280" s="13" t="str">
        <f t="shared" si="73"/>
        <v>21801</v>
      </c>
      <c r="C280" s="14" t="s">
        <v>24</v>
      </c>
      <c r="D280" s="13" t="str">
        <f>"吕海艳"</f>
        <v>吕海艳</v>
      </c>
      <c r="E280" s="13" t="str">
        <f>"女"</f>
        <v>女</v>
      </c>
    </row>
    <row r="281" ht="15.75" spans="1:5">
      <c r="A281" s="12">
        <v>278</v>
      </c>
      <c r="B281" s="13" t="str">
        <f t="shared" si="73"/>
        <v>21801</v>
      </c>
      <c r="C281" s="14" t="s">
        <v>24</v>
      </c>
      <c r="D281" s="13" t="str">
        <f>"祝凯"</f>
        <v>祝凯</v>
      </c>
      <c r="E281" s="13" t="str">
        <f t="shared" ref="E281:E284" si="76">"男"</f>
        <v>男</v>
      </c>
    </row>
    <row r="282" ht="15.75" spans="1:5">
      <c r="A282" s="12">
        <v>279</v>
      </c>
      <c r="B282" s="13" t="str">
        <f t="shared" si="73"/>
        <v>21801</v>
      </c>
      <c r="C282" s="14" t="s">
        <v>24</v>
      </c>
      <c r="D282" s="13" t="str">
        <f>"段晨曦"</f>
        <v>段晨曦</v>
      </c>
      <c r="E282" s="13" t="str">
        <f t="shared" si="76"/>
        <v>男</v>
      </c>
    </row>
    <row r="283" ht="15.75" spans="1:5">
      <c r="A283" s="12">
        <v>280</v>
      </c>
      <c r="B283" s="13" t="str">
        <f t="shared" si="73"/>
        <v>21801</v>
      </c>
      <c r="C283" s="14" t="s">
        <v>24</v>
      </c>
      <c r="D283" s="13" t="str">
        <f>"章昊"</f>
        <v>章昊</v>
      </c>
      <c r="E283" s="13" t="str">
        <f t="shared" si="76"/>
        <v>男</v>
      </c>
    </row>
    <row r="284" ht="15.75" spans="1:5">
      <c r="A284" s="12">
        <v>281</v>
      </c>
      <c r="B284" s="13" t="str">
        <f t="shared" si="73"/>
        <v>21801</v>
      </c>
      <c r="C284" s="14" t="s">
        <v>24</v>
      </c>
      <c r="D284" s="13" t="str">
        <f>"汪汉"</f>
        <v>汪汉</v>
      </c>
      <c r="E284" s="13" t="str">
        <f t="shared" si="76"/>
        <v>男</v>
      </c>
    </row>
    <row r="285" ht="15.75" spans="1:5">
      <c r="A285" s="12">
        <v>282</v>
      </c>
      <c r="B285" s="13" t="str">
        <f t="shared" si="73"/>
        <v>21801</v>
      </c>
      <c r="C285" s="14" t="s">
        <v>24</v>
      </c>
      <c r="D285" s="13" t="str">
        <f>"刘思杨"</f>
        <v>刘思杨</v>
      </c>
      <c r="E285" s="13" t="str">
        <f>"女"</f>
        <v>女</v>
      </c>
    </row>
    <row r="286" ht="15.75" spans="1:5">
      <c r="A286" s="12">
        <v>283</v>
      </c>
      <c r="B286" s="13" t="str">
        <f t="shared" si="73"/>
        <v>21801</v>
      </c>
      <c r="C286" s="14" t="s">
        <v>24</v>
      </c>
      <c r="D286" s="13" t="str">
        <f>"程卓群"</f>
        <v>程卓群</v>
      </c>
      <c r="E286" s="13" t="str">
        <f t="shared" ref="E286:E301" si="77">"男"</f>
        <v>男</v>
      </c>
    </row>
    <row r="287" ht="15.75" spans="1:5">
      <c r="A287" s="12">
        <v>284</v>
      </c>
      <c r="B287" s="13" t="str">
        <f t="shared" si="73"/>
        <v>21801</v>
      </c>
      <c r="C287" s="14" t="s">
        <v>24</v>
      </c>
      <c r="D287" s="13" t="str">
        <f>"刘涛"</f>
        <v>刘涛</v>
      </c>
      <c r="E287" s="13" t="str">
        <f t="shared" si="77"/>
        <v>男</v>
      </c>
    </row>
    <row r="288" ht="15.75" spans="1:5">
      <c r="A288" s="12">
        <v>285</v>
      </c>
      <c r="B288" s="13" t="str">
        <f t="shared" si="73"/>
        <v>21801</v>
      </c>
      <c r="C288" s="14" t="s">
        <v>24</v>
      </c>
      <c r="D288" s="13" t="str">
        <f>"童飞"</f>
        <v>童飞</v>
      </c>
      <c r="E288" s="13" t="str">
        <f t="shared" si="77"/>
        <v>男</v>
      </c>
    </row>
    <row r="289" ht="15.75" spans="1:5">
      <c r="A289" s="12">
        <v>286</v>
      </c>
      <c r="B289" s="13" t="str">
        <f t="shared" si="73"/>
        <v>21801</v>
      </c>
      <c r="C289" s="14" t="s">
        <v>24</v>
      </c>
      <c r="D289" s="13" t="str">
        <f>"范子康"</f>
        <v>范子康</v>
      </c>
      <c r="E289" s="13" t="str">
        <f t="shared" si="77"/>
        <v>男</v>
      </c>
    </row>
    <row r="290" ht="15.75" spans="1:5">
      <c r="A290" s="12">
        <v>287</v>
      </c>
      <c r="B290" s="13" t="str">
        <f t="shared" si="73"/>
        <v>21801</v>
      </c>
      <c r="C290" s="14" t="s">
        <v>24</v>
      </c>
      <c r="D290" s="13" t="str">
        <f>"王文彪"</f>
        <v>王文彪</v>
      </c>
      <c r="E290" s="13" t="str">
        <f t="shared" si="77"/>
        <v>男</v>
      </c>
    </row>
    <row r="291" ht="15.75" spans="1:5">
      <c r="A291" s="12">
        <v>288</v>
      </c>
      <c r="B291" s="13" t="str">
        <f t="shared" ref="B291:B321" si="78">"21901"</f>
        <v>21901</v>
      </c>
      <c r="C291" s="14" t="s">
        <v>25</v>
      </c>
      <c r="D291" s="13" t="str">
        <f>"易伟清"</f>
        <v>易伟清</v>
      </c>
      <c r="E291" s="13" t="str">
        <f t="shared" si="77"/>
        <v>男</v>
      </c>
    </row>
    <row r="292" ht="15.75" spans="1:5">
      <c r="A292" s="12">
        <v>289</v>
      </c>
      <c r="B292" s="13" t="str">
        <f t="shared" si="78"/>
        <v>21901</v>
      </c>
      <c r="C292" s="14" t="s">
        <v>25</v>
      </c>
      <c r="D292" s="13" t="str">
        <f>"朱希"</f>
        <v>朱希</v>
      </c>
      <c r="E292" s="13" t="str">
        <f t="shared" si="77"/>
        <v>男</v>
      </c>
    </row>
    <row r="293" ht="15.75" spans="1:5">
      <c r="A293" s="12">
        <v>290</v>
      </c>
      <c r="B293" s="13" t="str">
        <f t="shared" si="78"/>
        <v>21901</v>
      </c>
      <c r="C293" s="14" t="s">
        <v>25</v>
      </c>
      <c r="D293" s="13" t="str">
        <f>"陈松"</f>
        <v>陈松</v>
      </c>
      <c r="E293" s="13" t="str">
        <f t="shared" si="77"/>
        <v>男</v>
      </c>
    </row>
    <row r="294" ht="15.75" spans="1:5">
      <c r="A294" s="12">
        <v>291</v>
      </c>
      <c r="B294" s="13" t="str">
        <f t="shared" si="78"/>
        <v>21901</v>
      </c>
      <c r="C294" s="14" t="s">
        <v>25</v>
      </c>
      <c r="D294" s="13" t="str">
        <f>"康振兴"</f>
        <v>康振兴</v>
      </c>
      <c r="E294" s="13" t="str">
        <f t="shared" si="77"/>
        <v>男</v>
      </c>
    </row>
    <row r="295" ht="15.75" spans="1:5">
      <c r="A295" s="12">
        <v>292</v>
      </c>
      <c r="B295" s="13" t="str">
        <f t="shared" si="78"/>
        <v>21901</v>
      </c>
      <c r="C295" s="14" t="s">
        <v>25</v>
      </c>
      <c r="D295" s="13" t="str">
        <f>"马作涛"</f>
        <v>马作涛</v>
      </c>
      <c r="E295" s="13" t="str">
        <f t="shared" si="77"/>
        <v>男</v>
      </c>
    </row>
    <row r="296" ht="15.75" spans="1:5">
      <c r="A296" s="12">
        <v>293</v>
      </c>
      <c r="B296" s="13" t="str">
        <f t="shared" si="78"/>
        <v>21901</v>
      </c>
      <c r="C296" s="14" t="s">
        <v>25</v>
      </c>
      <c r="D296" s="13" t="str">
        <f>"唐亮"</f>
        <v>唐亮</v>
      </c>
      <c r="E296" s="13" t="str">
        <f t="shared" si="77"/>
        <v>男</v>
      </c>
    </row>
    <row r="297" ht="15.75" spans="1:5">
      <c r="A297" s="12">
        <v>294</v>
      </c>
      <c r="B297" s="13" t="str">
        <f t="shared" si="78"/>
        <v>21901</v>
      </c>
      <c r="C297" s="14" t="s">
        <v>25</v>
      </c>
      <c r="D297" s="13" t="str">
        <f>"李传雄"</f>
        <v>李传雄</v>
      </c>
      <c r="E297" s="13" t="str">
        <f t="shared" si="77"/>
        <v>男</v>
      </c>
    </row>
    <row r="298" ht="15.75" spans="1:5">
      <c r="A298" s="12">
        <v>295</v>
      </c>
      <c r="B298" s="13" t="str">
        <f t="shared" si="78"/>
        <v>21901</v>
      </c>
      <c r="C298" s="14" t="s">
        <v>25</v>
      </c>
      <c r="D298" s="13" t="str">
        <f>"李志鹏"</f>
        <v>李志鹏</v>
      </c>
      <c r="E298" s="13" t="str">
        <f t="shared" si="77"/>
        <v>男</v>
      </c>
    </row>
    <row r="299" ht="15.75" spans="1:5">
      <c r="A299" s="12">
        <v>296</v>
      </c>
      <c r="B299" s="13" t="str">
        <f t="shared" si="78"/>
        <v>21901</v>
      </c>
      <c r="C299" s="14" t="s">
        <v>25</v>
      </c>
      <c r="D299" s="13" t="str">
        <f>"陶艺"</f>
        <v>陶艺</v>
      </c>
      <c r="E299" s="13" t="str">
        <f t="shared" si="77"/>
        <v>男</v>
      </c>
    </row>
    <row r="300" ht="15.75" spans="1:5">
      <c r="A300" s="12">
        <v>297</v>
      </c>
      <c r="B300" s="13" t="str">
        <f t="shared" si="78"/>
        <v>21901</v>
      </c>
      <c r="C300" s="14" t="s">
        <v>25</v>
      </c>
      <c r="D300" s="13" t="str">
        <f>"王凯歌"</f>
        <v>王凯歌</v>
      </c>
      <c r="E300" s="13" t="str">
        <f t="shared" si="77"/>
        <v>男</v>
      </c>
    </row>
    <row r="301" ht="15.75" spans="1:5">
      <c r="A301" s="12">
        <v>298</v>
      </c>
      <c r="B301" s="13" t="str">
        <f t="shared" si="78"/>
        <v>21901</v>
      </c>
      <c r="C301" s="14" t="s">
        <v>25</v>
      </c>
      <c r="D301" s="13" t="str">
        <f>"伍天然"</f>
        <v>伍天然</v>
      </c>
      <c r="E301" s="13" t="str">
        <f t="shared" si="77"/>
        <v>男</v>
      </c>
    </row>
    <row r="302" ht="15.75" spans="1:5">
      <c r="A302" s="12">
        <v>299</v>
      </c>
      <c r="B302" s="13" t="str">
        <f t="shared" si="78"/>
        <v>21901</v>
      </c>
      <c r="C302" s="14" t="s">
        <v>25</v>
      </c>
      <c r="D302" s="13" t="str">
        <f>"郑倩茹"</f>
        <v>郑倩茹</v>
      </c>
      <c r="E302" s="13" t="str">
        <f>"女"</f>
        <v>女</v>
      </c>
    </row>
    <row r="303" ht="15.75" spans="1:5">
      <c r="A303" s="12">
        <v>300</v>
      </c>
      <c r="B303" s="13" t="str">
        <f t="shared" si="78"/>
        <v>21901</v>
      </c>
      <c r="C303" s="14" t="s">
        <v>25</v>
      </c>
      <c r="D303" s="13" t="str">
        <f>"况楠"</f>
        <v>况楠</v>
      </c>
      <c r="E303" s="13" t="str">
        <f t="shared" ref="E303:E305" si="79">"男"</f>
        <v>男</v>
      </c>
    </row>
    <row r="304" ht="15.75" spans="1:5">
      <c r="A304" s="12">
        <v>301</v>
      </c>
      <c r="B304" s="13" t="str">
        <f t="shared" si="78"/>
        <v>21901</v>
      </c>
      <c r="C304" s="14" t="s">
        <v>25</v>
      </c>
      <c r="D304" s="13" t="str">
        <f>"陈驰清"</f>
        <v>陈驰清</v>
      </c>
      <c r="E304" s="13" t="str">
        <f t="shared" si="79"/>
        <v>男</v>
      </c>
    </row>
    <row r="305" ht="15.75" spans="1:5">
      <c r="A305" s="12">
        <v>302</v>
      </c>
      <c r="B305" s="13" t="str">
        <f t="shared" si="78"/>
        <v>21901</v>
      </c>
      <c r="C305" s="14" t="s">
        <v>25</v>
      </c>
      <c r="D305" s="13" t="str">
        <f>"何嘉齐"</f>
        <v>何嘉齐</v>
      </c>
      <c r="E305" s="13" t="str">
        <f t="shared" si="79"/>
        <v>男</v>
      </c>
    </row>
    <row r="306" ht="15.75" spans="1:5">
      <c r="A306" s="12">
        <v>303</v>
      </c>
      <c r="B306" s="13" t="str">
        <f t="shared" si="78"/>
        <v>21901</v>
      </c>
      <c r="C306" s="14" t="s">
        <v>25</v>
      </c>
      <c r="D306" s="13" t="str">
        <f>"孙琳"</f>
        <v>孙琳</v>
      </c>
      <c r="E306" s="13" t="str">
        <f>"女"</f>
        <v>女</v>
      </c>
    </row>
    <row r="307" ht="15.75" spans="1:5">
      <c r="A307" s="12">
        <v>304</v>
      </c>
      <c r="B307" s="13" t="str">
        <f t="shared" si="78"/>
        <v>21901</v>
      </c>
      <c r="C307" s="14" t="s">
        <v>25</v>
      </c>
      <c r="D307" s="13" t="str">
        <f>"夏伟"</f>
        <v>夏伟</v>
      </c>
      <c r="E307" s="13" t="str">
        <f t="shared" ref="E307:E314" si="80">"男"</f>
        <v>男</v>
      </c>
    </row>
    <row r="308" ht="15.75" spans="1:5">
      <c r="A308" s="12">
        <v>305</v>
      </c>
      <c r="B308" s="13" t="str">
        <f t="shared" si="78"/>
        <v>21901</v>
      </c>
      <c r="C308" s="14" t="s">
        <v>25</v>
      </c>
      <c r="D308" s="13" t="str">
        <f>"徐云飞"</f>
        <v>徐云飞</v>
      </c>
      <c r="E308" s="13" t="str">
        <f t="shared" si="80"/>
        <v>男</v>
      </c>
    </row>
    <row r="309" ht="15.75" spans="1:5">
      <c r="A309" s="12">
        <v>306</v>
      </c>
      <c r="B309" s="13" t="str">
        <f t="shared" si="78"/>
        <v>21901</v>
      </c>
      <c r="C309" s="14" t="s">
        <v>25</v>
      </c>
      <c r="D309" s="13" t="str">
        <f>"文作为"</f>
        <v>文作为</v>
      </c>
      <c r="E309" s="13" t="str">
        <f t="shared" si="80"/>
        <v>男</v>
      </c>
    </row>
    <row r="310" ht="15.75" spans="1:5">
      <c r="A310" s="12">
        <v>307</v>
      </c>
      <c r="B310" s="13" t="str">
        <f t="shared" si="78"/>
        <v>21901</v>
      </c>
      <c r="C310" s="14" t="s">
        <v>25</v>
      </c>
      <c r="D310" s="13" t="str">
        <f>"王建超"</f>
        <v>王建超</v>
      </c>
      <c r="E310" s="13" t="str">
        <f t="shared" si="80"/>
        <v>男</v>
      </c>
    </row>
    <row r="311" ht="15.75" spans="1:5">
      <c r="A311" s="12">
        <v>308</v>
      </c>
      <c r="B311" s="13" t="str">
        <f t="shared" si="78"/>
        <v>21901</v>
      </c>
      <c r="C311" s="14" t="s">
        <v>25</v>
      </c>
      <c r="D311" s="13" t="str">
        <f>"王涛"</f>
        <v>王涛</v>
      </c>
      <c r="E311" s="13" t="str">
        <f t="shared" si="80"/>
        <v>男</v>
      </c>
    </row>
    <row r="312" ht="15.75" spans="1:5">
      <c r="A312" s="12">
        <v>309</v>
      </c>
      <c r="B312" s="13" t="str">
        <f t="shared" si="78"/>
        <v>21901</v>
      </c>
      <c r="C312" s="14" t="s">
        <v>25</v>
      </c>
      <c r="D312" s="13" t="str">
        <f>"祁志君"</f>
        <v>祁志君</v>
      </c>
      <c r="E312" s="13" t="str">
        <f t="shared" si="80"/>
        <v>男</v>
      </c>
    </row>
    <row r="313" ht="15.75" spans="1:5">
      <c r="A313" s="12">
        <v>310</v>
      </c>
      <c r="B313" s="13" t="str">
        <f t="shared" si="78"/>
        <v>21901</v>
      </c>
      <c r="C313" s="14" t="s">
        <v>25</v>
      </c>
      <c r="D313" s="13" t="str">
        <f>"李付"</f>
        <v>李付</v>
      </c>
      <c r="E313" s="13" t="str">
        <f t="shared" si="80"/>
        <v>男</v>
      </c>
    </row>
    <row r="314" ht="15.75" spans="1:5">
      <c r="A314" s="12">
        <v>311</v>
      </c>
      <c r="B314" s="13" t="str">
        <f t="shared" si="78"/>
        <v>21901</v>
      </c>
      <c r="C314" s="14" t="s">
        <v>25</v>
      </c>
      <c r="D314" s="13" t="str">
        <f>"柏忠锐"</f>
        <v>柏忠锐</v>
      </c>
      <c r="E314" s="13" t="str">
        <f t="shared" si="80"/>
        <v>男</v>
      </c>
    </row>
    <row r="315" ht="15.75" spans="1:5">
      <c r="A315" s="12">
        <v>312</v>
      </c>
      <c r="B315" s="13" t="str">
        <f t="shared" si="78"/>
        <v>21901</v>
      </c>
      <c r="C315" s="14" t="s">
        <v>25</v>
      </c>
      <c r="D315" s="13" t="str">
        <f>"饶乙丁"</f>
        <v>饶乙丁</v>
      </c>
      <c r="E315" s="13" t="str">
        <f t="shared" ref="E315:E319" si="81">"女"</f>
        <v>女</v>
      </c>
    </row>
    <row r="316" ht="15.75" spans="1:5">
      <c r="A316" s="12">
        <v>313</v>
      </c>
      <c r="B316" s="13" t="str">
        <f t="shared" si="78"/>
        <v>21901</v>
      </c>
      <c r="C316" s="14" t="s">
        <v>25</v>
      </c>
      <c r="D316" s="13" t="str">
        <f>"吴迎归"</f>
        <v>吴迎归</v>
      </c>
      <c r="E316" s="13" t="str">
        <f t="shared" ref="E316:E324" si="82">"男"</f>
        <v>男</v>
      </c>
    </row>
    <row r="317" ht="15.75" spans="1:5">
      <c r="A317" s="12">
        <v>314</v>
      </c>
      <c r="B317" s="13" t="str">
        <f t="shared" si="78"/>
        <v>21901</v>
      </c>
      <c r="C317" s="14" t="s">
        <v>25</v>
      </c>
      <c r="D317" s="13" t="str">
        <f>"但思琪"</f>
        <v>但思琪</v>
      </c>
      <c r="E317" s="13" t="str">
        <f t="shared" si="81"/>
        <v>女</v>
      </c>
    </row>
    <row r="318" ht="15.75" spans="1:5">
      <c r="A318" s="12">
        <v>315</v>
      </c>
      <c r="B318" s="13" t="str">
        <f t="shared" si="78"/>
        <v>21901</v>
      </c>
      <c r="C318" s="14" t="s">
        <v>25</v>
      </c>
      <c r="D318" s="13" t="str">
        <f>"曹国贤"</f>
        <v>曹国贤</v>
      </c>
      <c r="E318" s="13" t="str">
        <f t="shared" si="82"/>
        <v>男</v>
      </c>
    </row>
    <row r="319" ht="15.75" spans="1:5">
      <c r="A319" s="12">
        <v>316</v>
      </c>
      <c r="B319" s="13" t="str">
        <f t="shared" si="78"/>
        <v>21901</v>
      </c>
      <c r="C319" s="14" t="s">
        <v>25</v>
      </c>
      <c r="D319" s="13" t="str">
        <f>"张婷"</f>
        <v>张婷</v>
      </c>
      <c r="E319" s="13" t="str">
        <f t="shared" si="81"/>
        <v>女</v>
      </c>
    </row>
    <row r="320" ht="15.75" spans="1:5">
      <c r="A320" s="12">
        <v>317</v>
      </c>
      <c r="B320" s="13" t="str">
        <f t="shared" si="78"/>
        <v>21901</v>
      </c>
      <c r="C320" s="14" t="s">
        <v>25</v>
      </c>
      <c r="D320" s="13" t="str">
        <f>"郭语"</f>
        <v>郭语</v>
      </c>
      <c r="E320" s="13" t="str">
        <f t="shared" si="82"/>
        <v>男</v>
      </c>
    </row>
    <row r="321" ht="15.75" spans="1:5">
      <c r="A321" s="12">
        <v>318</v>
      </c>
      <c r="B321" s="13" t="str">
        <f t="shared" si="78"/>
        <v>21901</v>
      </c>
      <c r="C321" s="14" t="s">
        <v>25</v>
      </c>
      <c r="D321" s="13" t="str">
        <f>"杨钧"</f>
        <v>杨钧</v>
      </c>
      <c r="E321" s="13" t="str">
        <f t="shared" si="82"/>
        <v>男</v>
      </c>
    </row>
    <row r="322" ht="15.75" spans="1:5">
      <c r="A322" s="12">
        <v>319</v>
      </c>
      <c r="B322" s="13" t="str">
        <f t="shared" ref="B322:B353" si="83">"22001"</f>
        <v>22001</v>
      </c>
      <c r="C322" s="14" t="s">
        <v>26</v>
      </c>
      <c r="D322" s="13" t="str">
        <f>"杨成刚"</f>
        <v>杨成刚</v>
      </c>
      <c r="E322" s="13" t="str">
        <f t="shared" si="82"/>
        <v>男</v>
      </c>
    </row>
    <row r="323" ht="15.75" spans="1:5">
      <c r="A323" s="12">
        <v>320</v>
      </c>
      <c r="B323" s="13" t="str">
        <f t="shared" si="83"/>
        <v>22001</v>
      </c>
      <c r="C323" s="14" t="s">
        <v>26</v>
      </c>
      <c r="D323" s="13" t="str">
        <f>"黄思勉"</f>
        <v>黄思勉</v>
      </c>
      <c r="E323" s="13" t="str">
        <f t="shared" si="82"/>
        <v>男</v>
      </c>
    </row>
    <row r="324" ht="15.75" spans="1:5">
      <c r="A324" s="12">
        <v>321</v>
      </c>
      <c r="B324" s="13" t="str">
        <f t="shared" si="83"/>
        <v>22001</v>
      </c>
      <c r="C324" s="14" t="s">
        <v>26</v>
      </c>
      <c r="D324" s="13" t="str">
        <f>"刘寒宇"</f>
        <v>刘寒宇</v>
      </c>
      <c r="E324" s="13" t="str">
        <f t="shared" si="82"/>
        <v>男</v>
      </c>
    </row>
    <row r="325" ht="15.75" spans="1:5">
      <c r="A325" s="12">
        <v>322</v>
      </c>
      <c r="B325" s="13" t="str">
        <f t="shared" si="83"/>
        <v>22001</v>
      </c>
      <c r="C325" s="14" t="s">
        <v>26</v>
      </c>
      <c r="D325" s="13" t="str">
        <f>"周思雨"</f>
        <v>周思雨</v>
      </c>
      <c r="E325" s="13" t="str">
        <f t="shared" ref="E325:E328" si="84">"女"</f>
        <v>女</v>
      </c>
    </row>
    <row r="326" ht="15.75" spans="1:5">
      <c r="A326" s="12">
        <v>323</v>
      </c>
      <c r="B326" s="13" t="str">
        <f t="shared" si="83"/>
        <v>22001</v>
      </c>
      <c r="C326" s="14" t="s">
        <v>26</v>
      </c>
      <c r="D326" s="13" t="str">
        <f>"鲍清涛"</f>
        <v>鲍清涛</v>
      </c>
      <c r="E326" s="13" t="str">
        <f>"男"</f>
        <v>男</v>
      </c>
    </row>
    <row r="327" ht="15.75" spans="1:5">
      <c r="A327" s="12">
        <v>324</v>
      </c>
      <c r="B327" s="13" t="str">
        <f t="shared" si="83"/>
        <v>22001</v>
      </c>
      <c r="C327" s="14" t="s">
        <v>26</v>
      </c>
      <c r="D327" s="13" t="str">
        <f>"薛珂"</f>
        <v>薛珂</v>
      </c>
      <c r="E327" s="13" t="str">
        <f t="shared" si="84"/>
        <v>女</v>
      </c>
    </row>
    <row r="328" ht="15.75" spans="1:5">
      <c r="A328" s="12">
        <v>325</v>
      </c>
      <c r="B328" s="13" t="str">
        <f t="shared" si="83"/>
        <v>22001</v>
      </c>
      <c r="C328" s="14" t="s">
        <v>26</v>
      </c>
      <c r="D328" s="13" t="str">
        <f>"刘亚文"</f>
        <v>刘亚文</v>
      </c>
      <c r="E328" s="13" t="str">
        <f t="shared" si="84"/>
        <v>女</v>
      </c>
    </row>
    <row r="329" ht="15.75" spans="1:5">
      <c r="A329" s="12">
        <v>326</v>
      </c>
      <c r="B329" s="13" t="str">
        <f t="shared" si="83"/>
        <v>22001</v>
      </c>
      <c r="C329" s="14" t="s">
        <v>26</v>
      </c>
      <c r="D329" s="13" t="str">
        <f>"陈天"</f>
        <v>陈天</v>
      </c>
      <c r="E329" s="13" t="str">
        <f>"男"</f>
        <v>男</v>
      </c>
    </row>
    <row r="330" ht="15.75" spans="1:5">
      <c r="A330" s="12">
        <v>327</v>
      </c>
      <c r="B330" s="13" t="str">
        <f t="shared" si="83"/>
        <v>22001</v>
      </c>
      <c r="C330" s="14" t="s">
        <v>26</v>
      </c>
      <c r="D330" s="13" t="str">
        <f>"何娅梅"</f>
        <v>何娅梅</v>
      </c>
      <c r="E330" s="13" t="str">
        <f t="shared" ref="E330:E333" si="85">"女"</f>
        <v>女</v>
      </c>
    </row>
    <row r="331" ht="15.75" spans="1:5">
      <c r="A331" s="12">
        <v>328</v>
      </c>
      <c r="B331" s="13" t="str">
        <f t="shared" si="83"/>
        <v>22001</v>
      </c>
      <c r="C331" s="14" t="s">
        <v>26</v>
      </c>
      <c r="D331" s="13" t="str">
        <f>"沈雨露"</f>
        <v>沈雨露</v>
      </c>
      <c r="E331" s="13" t="str">
        <f t="shared" si="85"/>
        <v>女</v>
      </c>
    </row>
    <row r="332" ht="15.75" spans="1:5">
      <c r="A332" s="12">
        <v>329</v>
      </c>
      <c r="B332" s="13" t="str">
        <f t="shared" si="83"/>
        <v>22001</v>
      </c>
      <c r="C332" s="14" t="s">
        <v>26</v>
      </c>
      <c r="D332" s="13" t="str">
        <f>"严小琴"</f>
        <v>严小琴</v>
      </c>
      <c r="E332" s="13" t="str">
        <f t="shared" si="85"/>
        <v>女</v>
      </c>
    </row>
    <row r="333" ht="15.75" spans="1:5">
      <c r="A333" s="12">
        <v>330</v>
      </c>
      <c r="B333" s="13" t="str">
        <f t="shared" si="83"/>
        <v>22001</v>
      </c>
      <c r="C333" s="14" t="s">
        <v>26</v>
      </c>
      <c r="D333" s="13" t="str">
        <f>"张露"</f>
        <v>张露</v>
      </c>
      <c r="E333" s="13" t="str">
        <f t="shared" si="85"/>
        <v>女</v>
      </c>
    </row>
    <row r="334" ht="15.75" spans="1:5">
      <c r="A334" s="12">
        <v>331</v>
      </c>
      <c r="B334" s="13" t="str">
        <f t="shared" si="83"/>
        <v>22001</v>
      </c>
      <c r="C334" s="14" t="s">
        <v>26</v>
      </c>
      <c r="D334" s="13" t="str">
        <f>"周步会"</f>
        <v>周步会</v>
      </c>
      <c r="E334" s="13" t="str">
        <f t="shared" ref="E334:E336" si="86">"男"</f>
        <v>男</v>
      </c>
    </row>
    <row r="335" ht="15.75" spans="1:5">
      <c r="A335" s="12">
        <v>332</v>
      </c>
      <c r="B335" s="13" t="str">
        <f t="shared" si="83"/>
        <v>22001</v>
      </c>
      <c r="C335" s="14" t="s">
        <v>26</v>
      </c>
      <c r="D335" s="13" t="str">
        <f>"杨仕锃"</f>
        <v>杨仕锃</v>
      </c>
      <c r="E335" s="13" t="str">
        <f t="shared" si="86"/>
        <v>男</v>
      </c>
    </row>
    <row r="336" ht="15.75" spans="1:5">
      <c r="A336" s="12">
        <v>333</v>
      </c>
      <c r="B336" s="13" t="str">
        <f t="shared" si="83"/>
        <v>22001</v>
      </c>
      <c r="C336" s="14" t="s">
        <v>26</v>
      </c>
      <c r="D336" s="13" t="str">
        <f>"肖子康"</f>
        <v>肖子康</v>
      </c>
      <c r="E336" s="13" t="str">
        <f t="shared" si="86"/>
        <v>男</v>
      </c>
    </row>
    <row r="337" ht="15.75" spans="1:5">
      <c r="A337" s="12">
        <v>334</v>
      </c>
      <c r="B337" s="13" t="str">
        <f t="shared" si="83"/>
        <v>22001</v>
      </c>
      <c r="C337" s="14" t="s">
        <v>26</v>
      </c>
      <c r="D337" s="13" t="str">
        <f>"贾梦瑶"</f>
        <v>贾梦瑶</v>
      </c>
      <c r="E337" s="13" t="str">
        <f t="shared" ref="E337:E340" si="87">"女"</f>
        <v>女</v>
      </c>
    </row>
    <row r="338" ht="15.75" spans="1:5">
      <c r="A338" s="12">
        <v>335</v>
      </c>
      <c r="B338" s="13" t="str">
        <f t="shared" si="83"/>
        <v>22001</v>
      </c>
      <c r="C338" s="14" t="s">
        <v>26</v>
      </c>
      <c r="D338" s="13" t="str">
        <f>"李豪情"</f>
        <v>李豪情</v>
      </c>
      <c r="E338" s="13" t="str">
        <f t="shared" si="87"/>
        <v>女</v>
      </c>
    </row>
    <row r="339" ht="15.75" spans="1:5">
      <c r="A339" s="12">
        <v>336</v>
      </c>
      <c r="B339" s="13" t="str">
        <f t="shared" si="83"/>
        <v>22001</v>
      </c>
      <c r="C339" s="14" t="s">
        <v>26</v>
      </c>
      <c r="D339" s="13" t="str">
        <f>"田甜"</f>
        <v>田甜</v>
      </c>
      <c r="E339" s="13" t="str">
        <f t="shared" si="87"/>
        <v>女</v>
      </c>
    </row>
    <row r="340" ht="15.75" spans="1:5">
      <c r="A340" s="12">
        <v>337</v>
      </c>
      <c r="B340" s="13" t="str">
        <f t="shared" si="83"/>
        <v>22001</v>
      </c>
      <c r="C340" s="14" t="s">
        <v>26</v>
      </c>
      <c r="D340" s="13" t="str">
        <f>"侯红阳"</f>
        <v>侯红阳</v>
      </c>
      <c r="E340" s="13" t="str">
        <f t="shared" si="87"/>
        <v>女</v>
      </c>
    </row>
    <row r="341" ht="15.75" spans="1:5">
      <c r="A341" s="12">
        <v>338</v>
      </c>
      <c r="B341" s="13" t="str">
        <f t="shared" si="83"/>
        <v>22001</v>
      </c>
      <c r="C341" s="14" t="s">
        <v>26</v>
      </c>
      <c r="D341" s="13" t="str">
        <f>"叶子琪"</f>
        <v>叶子琪</v>
      </c>
      <c r="E341" s="13" t="str">
        <f t="shared" ref="E341:E349" si="88">"男"</f>
        <v>男</v>
      </c>
    </row>
    <row r="342" ht="15.75" spans="1:5">
      <c r="A342" s="12">
        <v>339</v>
      </c>
      <c r="B342" s="13" t="str">
        <f t="shared" si="83"/>
        <v>22001</v>
      </c>
      <c r="C342" s="14" t="s">
        <v>26</v>
      </c>
      <c r="D342" s="13" t="str">
        <f>"苏园"</f>
        <v>苏园</v>
      </c>
      <c r="E342" s="13" t="str">
        <f t="shared" si="88"/>
        <v>男</v>
      </c>
    </row>
    <row r="343" ht="15.75" spans="1:5">
      <c r="A343" s="12">
        <v>340</v>
      </c>
      <c r="B343" s="13" t="str">
        <f t="shared" si="83"/>
        <v>22001</v>
      </c>
      <c r="C343" s="14" t="s">
        <v>26</v>
      </c>
      <c r="D343" s="13" t="str">
        <f>"秦瑞"</f>
        <v>秦瑞</v>
      </c>
      <c r="E343" s="13" t="str">
        <f>"女"</f>
        <v>女</v>
      </c>
    </row>
    <row r="344" ht="15.75" spans="1:5">
      <c r="A344" s="12">
        <v>341</v>
      </c>
      <c r="B344" s="13" t="str">
        <f t="shared" si="83"/>
        <v>22001</v>
      </c>
      <c r="C344" s="14" t="s">
        <v>26</v>
      </c>
      <c r="D344" s="13" t="str">
        <f>"刘文"</f>
        <v>刘文</v>
      </c>
      <c r="E344" s="13" t="str">
        <f t="shared" si="88"/>
        <v>男</v>
      </c>
    </row>
    <row r="345" ht="15.75" spans="1:5">
      <c r="A345" s="12">
        <v>342</v>
      </c>
      <c r="B345" s="13" t="str">
        <f t="shared" si="83"/>
        <v>22001</v>
      </c>
      <c r="C345" s="14" t="s">
        <v>26</v>
      </c>
      <c r="D345" s="13" t="str">
        <f>"孟子翔"</f>
        <v>孟子翔</v>
      </c>
      <c r="E345" s="13" t="str">
        <f t="shared" si="88"/>
        <v>男</v>
      </c>
    </row>
    <row r="346" ht="15.75" spans="1:5">
      <c r="A346" s="12">
        <v>343</v>
      </c>
      <c r="B346" s="13" t="str">
        <f t="shared" si="83"/>
        <v>22001</v>
      </c>
      <c r="C346" s="14" t="s">
        <v>26</v>
      </c>
      <c r="D346" s="13" t="str">
        <f>"朱先海"</f>
        <v>朱先海</v>
      </c>
      <c r="E346" s="13" t="str">
        <f t="shared" si="88"/>
        <v>男</v>
      </c>
    </row>
    <row r="347" ht="15.75" spans="1:5">
      <c r="A347" s="12">
        <v>344</v>
      </c>
      <c r="B347" s="13" t="str">
        <f t="shared" si="83"/>
        <v>22001</v>
      </c>
      <c r="C347" s="14" t="s">
        <v>26</v>
      </c>
      <c r="D347" s="13" t="str">
        <f>"田义德"</f>
        <v>田义德</v>
      </c>
      <c r="E347" s="13" t="str">
        <f t="shared" si="88"/>
        <v>男</v>
      </c>
    </row>
    <row r="348" ht="15.75" spans="1:5">
      <c r="A348" s="12">
        <v>345</v>
      </c>
      <c r="B348" s="13" t="str">
        <f t="shared" si="83"/>
        <v>22001</v>
      </c>
      <c r="C348" s="14" t="s">
        <v>26</v>
      </c>
      <c r="D348" s="13" t="str">
        <f>"孔俞淞"</f>
        <v>孔俞淞</v>
      </c>
      <c r="E348" s="13" t="str">
        <f t="shared" si="88"/>
        <v>男</v>
      </c>
    </row>
    <row r="349" ht="15.75" spans="1:5">
      <c r="A349" s="12">
        <v>346</v>
      </c>
      <c r="B349" s="13" t="str">
        <f t="shared" si="83"/>
        <v>22001</v>
      </c>
      <c r="C349" s="14" t="s">
        <v>26</v>
      </c>
      <c r="D349" s="13" t="str">
        <f>"陈望林"</f>
        <v>陈望林</v>
      </c>
      <c r="E349" s="13" t="str">
        <f t="shared" si="88"/>
        <v>男</v>
      </c>
    </row>
    <row r="350" ht="15.75" spans="1:5">
      <c r="A350" s="12">
        <v>347</v>
      </c>
      <c r="B350" s="13" t="str">
        <f t="shared" si="83"/>
        <v>22001</v>
      </c>
      <c r="C350" s="14" t="s">
        <v>26</v>
      </c>
      <c r="D350" s="13" t="str">
        <f>"沈思雨"</f>
        <v>沈思雨</v>
      </c>
      <c r="E350" s="13" t="str">
        <f t="shared" ref="E350:E355" si="89">"女"</f>
        <v>女</v>
      </c>
    </row>
    <row r="351" ht="15.75" spans="1:5">
      <c r="A351" s="12">
        <v>348</v>
      </c>
      <c r="B351" s="13" t="str">
        <f t="shared" si="83"/>
        <v>22001</v>
      </c>
      <c r="C351" s="14" t="s">
        <v>26</v>
      </c>
      <c r="D351" s="13" t="str">
        <f>"王梦思"</f>
        <v>王梦思</v>
      </c>
      <c r="E351" s="13" t="str">
        <f t="shared" si="89"/>
        <v>女</v>
      </c>
    </row>
    <row r="352" ht="15.75" spans="1:5">
      <c r="A352" s="12">
        <v>349</v>
      </c>
      <c r="B352" s="13" t="str">
        <f t="shared" si="83"/>
        <v>22001</v>
      </c>
      <c r="C352" s="14" t="s">
        <v>26</v>
      </c>
      <c r="D352" s="13" t="str">
        <f>"刘耀晖"</f>
        <v>刘耀晖</v>
      </c>
      <c r="E352" s="13" t="str">
        <f t="shared" ref="E352:E356" si="90">"男"</f>
        <v>男</v>
      </c>
    </row>
    <row r="353" ht="15.75" spans="1:5">
      <c r="A353" s="12">
        <v>350</v>
      </c>
      <c r="B353" s="13" t="str">
        <f t="shared" si="83"/>
        <v>22001</v>
      </c>
      <c r="C353" s="14" t="s">
        <v>26</v>
      </c>
      <c r="D353" s="13" t="str">
        <f>"龚文坤"</f>
        <v>龚文坤</v>
      </c>
      <c r="E353" s="13" t="str">
        <f t="shared" si="90"/>
        <v>男</v>
      </c>
    </row>
    <row r="354" ht="15.75" spans="1:5">
      <c r="A354" s="12">
        <v>351</v>
      </c>
      <c r="B354" s="13" t="str">
        <f t="shared" ref="B354:B379" si="91">"22101"</f>
        <v>22101</v>
      </c>
      <c r="C354" s="14" t="s">
        <v>27</v>
      </c>
      <c r="D354" s="13" t="str">
        <f>"马岚"</f>
        <v>马岚</v>
      </c>
      <c r="E354" s="13" t="str">
        <f t="shared" si="89"/>
        <v>女</v>
      </c>
    </row>
    <row r="355" ht="15.75" spans="1:5">
      <c r="A355" s="12">
        <v>352</v>
      </c>
      <c r="B355" s="13" t="str">
        <f t="shared" si="91"/>
        <v>22101</v>
      </c>
      <c r="C355" s="14" t="s">
        <v>27</v>
      </c>
      <c r="D355" s="13" t="str">
        <f>"周圣澜"</f>
        <v>周圣澜</v>
      </c>
      <c r="E355" s="13" t="str">
        <f t="shared" si="89"/>
        <v>女</v>
      </c>
    </row>
    <row r="356" ht="15.75" spans="1:5">
      <c r="A356" s="12">
        <v>353</v>
      </c>
      <c r="B356" s="13" t="str">
        <f t="shared" si="91"/>
        <v>22101</v>
      </c>
      <c r="C356" s="14" t="s">
        <v>27</v>
      </c>
      <c r="D356" s="13" t="str">
        <f>"薛凯仁"</f>
        <v>薛凯仁</v>
      </c>
      <c r="E356" s="13" t="str">
        <f t="shared" si="90"/>
        <v>男</v>
      </c>
    </row>
    <row r="357" ht="15.75" spans="1:5">
      <c r="A357" s="12">
        <v>354</v>
      </c>
      <c r="B357" s="13" t="str">
        <f t="shared" si="91"/>
        <v>22101</v>
      </c>
      <c r="C357" s="14" t="s">
        <v>27</v>
      </c>
      <c r="D357" s="13" t="str">
        <f>"刘亚红"</f>
        <v>刘亚红</v>
      </c>
      <c r="E357" s="13" t="str">
        <f t="shared" ref="E357:E361" si="92">"女"</f>
        <v>女</v>
      </c>
    </row>
    <row r="358" ht="15.75" spans="1:5">
      <c r="A358" s="12">
        <v>355</v>
      </c>
      <c r="B358" s="13" t="str">
        <f t="shared" si="91"/>
        <v>22101</v>
      </c>
      <c r="C358" s="14" t="s">
        <v>27</v>
      </c>
      <c r="D358" s="13" t="str">
        <f>"舒英杰"</f>
        <v>舒英杰</v>
      </c>
      <c r="E358" s="13" t="str">
        <f>"男"</f>
        <v>男</v>
      </c>
    </row>
    <row r="359" ht="15.75" spans="1:5">
      <c r="A359" s="12">
        <v>356</v>
      </c>
      <c r="B359" s="13" t="str">
        <f t="shared" si="91"/>
        <v>22101</v>
      </c>
      <c r="C359" s="14" t="s">
        <v>27</v>
      </c>
      <c r="D359" s="13" t="str">
        <f>"秦佳慧"</f>
        <v>秦佳慧</v>
      </c>
      <c r="E359" s="13" t="str">
        <f t="shared" si="92"/>
        <v>女</v>
      </c>
    </row>
    <row r="360" ht="15.75" spans="1:5">
      <c r="A360" s="12">
        <v>357</v>
      </c>
      <c r="B360" s="13" t="str">
        <f t="shared" si="91"/>
        <v>22101</v>
      </c>
      <c r="C360" s="14" t="s">
        <v>27</v>
      </c>
      <c r="D360" s="13" t="str">
        <f>"马亚丹"</f>
        <v>马亚丹</v>
      </c>
      <c r="E360" s="13" t="str">
        <f t="shared" si="92"/>
        <v>女</v>
      </c>
    </row>
    <row r="361" ht="15.75" spans="1:5">
      <c r="A361" s="12">
        <v>358</v>
      </c>
      <c r="B361" s="13" t="str">
        <f t="shared" si="91"/>
        <v>22101</v>
      </c>
      <c r="C361" s="14" t="s">
        <v>27</v>
      </c>
      <c r="D361" s="13" t="str">
        <f>"张舒晗"</f>
        <v>张舒晗</v>
      </c>
      <c r="E361" s="13" t="str">
        <f t="shared" si="92"/>
        <v>女</v>
      </c>
    </row>
    <row r="362" ht="15.75" spans="1:5">
      <c r="A362" s="12">
        <v>359</v>
      </c>
      <c r="B362" s="13" t="str">
        <f t="shared" si="91"/>
        <v>22101</v>
      </c>
      <c r="C362" s="14" t="s">
        <v>27</v>
      </c>
      <c r="D362" s="13" t="str">
        <f>"张泽璞"</f>
        <v>张泽璞</v>
      </c>
      <c r="E362" s="13" t="str">
        <f t="shared" ref="E362:E366" si="93">"男"</f>
        <v>男</v>
      </c>
    </row>
    <row r="363" ht="15.75" spans="1:5">
      <c r="A363" s="12">
        <v>360</v>
      </c>
      <c r="B363" s="13" t="str">
        <f t="shared" si="91"/>
        <v>22101</v>
      </c>
      <c r="C363" s="14" t="s">
        <v>27</v>
      </c>
      <c r="D363" s="13" t="str">
        <f>"李鑫"</f>
        <v>李鑫</v>
      </c>
      <c r="E363" s="13" t="str">
        <f t="shared" ref="E363:E367" si="94">"女"</f>
        <v>女</v>
      </c>
    </row>
    <row r="364" ht="15.75" spans="1:5">
      <c r="A364" s="12">
        <v>361</v>
      </c>
      <c r="B364" s="13" t="str">
        <f t="shared" si="91"/>
        <v>22101</v>
      </c>
      <c r="C364" s="14" t="s">
        <v>27</v>
      </c>
      <c r="D364" s="13" t="str">
        <f>"杨杰"</f>
        <v>杨杰</v>
      </c>
      <c r="E364" s="13" t="str">
        <f t="shared" si="93"/>
        <v>男</v>
      </c>
    </row>
    <row r="365" ht="15.75" spans="1:5">
      <c r="A365" s="12">
        <v>362</v>
      </c>
      <c r="B365" s="13" t="str">
        <f t="shared" si="91"/>
        <v>22101</v>
      </c>
      <c r="C365" s="14" t="s">
        <v>27</v>
      </c>
      <c r="D365" s="13" t="str">
        <f>"艾梦婷"</f>
        <v>艾梦婷</v>
      </c>
      <c r="E365" s="13" t="str">
        <f t="shared" si="94"/>
        <v>女</v>
      </c>
    </row>
    <row r="366" ht="15.75" spans="1:5">
      <c r="A366" s="12">
        <v>363</v>
      </c>
      <c r="B366" s="13" t="str">
        <f t="shared" si="91"/>
        <v>22101</v>
      </c>
      <c r="C366" s="14" t="s">
        <v>27</v>
      </c>
      <c r="D366" s="13" t="str">
        <f>"张俊杰"</f>
        <v>张俊杰</v>
      </c>
      <c r="E366" s="13" t="str">
        <f t="shared" si="93"/>
        <v>男</v>
      </c>
    </row>
    <row r="367" ht="15.75" spans="1:5">
      <c r="A367" s="12">
        <v>364</v>
      </c>
      <c r="B367" s="13" t="str">
        <f t="shared" si="91"/>
        <v>22101</v>
      </c>
      <c r="C367" s="14" t="s">
        <v>27</v>
      </c>
      <c r="D367" s="13" t="str">
        <f>"鲁毅"</f>
        <v>鲁毅</v>
      </c>
      <c r="E367" s="13" t="str">
        <f t="shared" si="94"/>
        <v>女</v>
      </c>
    </row>
    <row r="368" ht="15.75" spans="1:5">
      <c r="A368" s="12">
        <v>365</v>
      </c>
      <c r="B368" s="13" t="str">
        <f t="shared" si="91"/>
        <v>22101</v>
      </c>
      <c r="C368" s="14" t="s">
        <v>27</v>
      </c>
      <c r="D368" s="13" t="str">
        <f>"王华辉"</f>
        <v>王华辉</v>
      </c>
      <c r="E368" s="13" t="str">
        <f t="shared" ref="E368:E370" si="95">"男"</f>
        <v>男</v>
      </c>
    </row>
    <row r="369" ht="15.75" spans="1:5">
      <c r="A369" s="12">
        <v>366</v>
      </c>
      <c r="B369" s="13" t="str">
        <f t="shared" si="91"/>
        <v>22101</v>
      </c>
      <c r="C369" s="14" t="s">
        <v>27</v>
      </c>
      <c r="D369" s="13" t="str">
        <f>"张帅"</f>
        <v>张帅</v>
      </c>
      <c r="E369" s="13" t="str">
        <f t="shared" si="95"/>
        <v>男</v>
      </c>
    </row>
    <row r="370" ht="15.75" spans="1:5">
      <c r="A370" s="12">
        <v>367</v>
      </c>
      <c r="B370" s="13" t="str">
        <f t="shared" si="91"/>
        <v>22101</v>
      </c>
      <c r="C370" s="14" t="s">
        <v>27</v>
      </c>
      <c r="D370" s="13" t="str">
        <f>"蓝震康"</f>
        <v>蓝震康</v>
      </c>
      <c r="E370" s="13" t="str">
        <f t="shared" si="95"/>
        <v>男</v>
      </c>
    </row>
    <row r="371" ht="15.75" spans="1:5">
      <c r="A371" s="12">
        <v>368</v>
      </c>
      <c r="B371" s="13" t="str">
        <f t="shared" si="91"/>
        <v>22101</v>
      </c>
      <c r="C371" s="14" t="s">
        <v>27</v>
      </c>
      <c r="D371" s="13" t="str">
        <f>"别梦琴"</f>
        <v>别梦琴</v>
      </c>
      <c r="E371" s="13" t="str">
        <f t="shared" ref="E371:E374" si="96">"女"</f>
        <v>女</v>
      </c>
    </row>
    <row r="372" ht="15.75" spans="1:5">
      <c r="A372" s="12">
        <v>369</v>
      </c>
      <c r="B372" s="13" t="str">
        <f t="shared" si="91"/>
        <v>22101</v>
      </c>
      <c r="C372" s="14" t="s">
        <v>27</v>
      </c>
      <c r="D372" s="13" t="str">
        <f>"熊明月"</f>
        <v>熊明月</v>
      </c>
      <c r="E372" s="13" t="str">
        <f t="shared" si="96"/>
        <v>女</v>
      </c>
    </row>
    <row r="373" ht="15.75" spans="1:5">
      <c r="A373" s="12">
        <v>370</v>
      </c>
      <c r="B373" s="13" t="str">
        <f t="shared" si="91"/>
        <v>22101</v>
      </c>
      <c r="C373" s="14" t="s">
        <v>27</v>
      </c>
      <c r="D373" s="13" t="str">
        <f>"陈柳"</f>
        <v>陈柳</v>
      </c>
      <c r="E373" s="13" t="str">
        <f t="shared" si="96"/>
        <v>女</v>
      </c>
    </row>
    <row r="374" ht="15.75" spans="1:5">
      <c r="A374" s="12">
        <v>371</v>
      </c>
      <c r="B374" s="13" t="str">
        <f t="shared" si="91"/>
        <v>22101</v>
      </c>
      <c r="C374" s="14" t="s">
        <v>27</v>
      </c>
      <c r="D374" s="13" t="str">
        <f>"王婷"</f>
        <v>王婷</v>
      </c>
      <c r="E374" s="13" t="str">
        <f t="shared" si="96"/>
        <v>女</v>
      </c>
    </row>
    <row r="375" ht="15.75" spans="1:5">
      <c r="A375" s="12">
        <v>372</v>
      </c>
      <c r="B375" s="13" t="str">
        <f t="shared" si="91"/>
        <v>22101</v>
      </c>
      <c r="C375" s="14" t="s">
        <v>27</v>
      </c>
      <c r="D375" s="13" t="str">
        <f>"刘新平"</f>
        <v>刘新平</v>
      </c>
      <c r="E375" s="13" t="str">
        <f t="shared" ref="E375:E379" si="97">"男"</f>
        <v>男</v>
      </c>
    </row>
    <row r="376" ht="15.75" spans="1:5">
      <c r="A376" s="12">
        <v>373</v>
      </c>
      <c r="B376" s="13" t="str">
        <f t="shared" si="91"/>
        <v>22101</v>
      </c>
      <c r="C376" s="14" t="s">
        <v>27</v>
      </c>
      <c r="D376" s="13" t="str">
        <f>"舒庚辰"</f>
        <v>舒庚辰</v>
      </c>
      <c r="E376" s="13" t="str">
        <f t="shared" ref="E376:E383" si="98">"女"</f>
        <v>女</v>
      </c>
    </row>
    <row r="377" ht="15.75" spans="1:5">
      <c r="A377" s="12">
        <v>374</v>
      </c>
      <c r="B377" s="13" t="str">
        <f t="shared" si="91"/>
        <v>22101</v>
      </c>
      <c r="C377" s="14" t="s">
        <v>27</v>
      </c>
      <c r="D377" s="13" t="str">
        <f>"龚俊涛"</f>
        <v>龚俊涛</v>
      </c>
      <c r="E377" s="13" t="str">
        <f t="shared" si="97"/>
        <v>男</v>
      </c>
    </row>
    <row r="378" ht="15.75" spans="1:5">
      <c r="A378" s="12">
        <v>375</v>
      </c>
      <c r="B378" s="13" t="str">
        <f t="shared" si="91"/>
        <v>22101</v>
      </c>
      <c r="C378" s="14" t="s">
        <v>27</v>
      </c>
      <c r="D378" s="13" t="str">
        <f>"谢宇宁"</f>
        <v>谢宇宁</v>
      </c>
      <c r="E378" s="13" t="str">
        <f t="shared" si="97"/>
        <v>男</v>
      </c>
    </row>
    <row r="379" ht="15.75" spans="1:5">
      <c r="A379" s="12">
        <v>376</v>
      </c>
      <c r="B379" s="13" t="str">
        <f t="shared" si="91"/>
        <v>22101</v>
      </c>
      <c r="C379" s="14" t="s">
        <v>27</v>
      </c>
      <c r="D379" s="13" t="str">
        <f>"杨帆"</f>
        <v>杨帆</v>
      </c>
      <c r="E379" s="13" t="str">
        <f t="shared" si="97"/>
        <v>男</v>
      </c>
    </row>
    <row r="380" ht="15.75" spans="1:5">
      <c r="A380" s="12">
        <v>377</v>
      </c>
      <c r="B380" s="13" t="str">
        <f t="shared" ref="B380:B431" si="99">"22201"</f>
        <v>22201</v>
      </c>
      <c r="C380" s="14" t="s">
        <v>28</v>
      </c>
      <c r="D380" s="13" t="str">
        <f>"郑子琳"</f>
        <v>郑子琳</v>
      </c>
      <c r="E380" s="13" t="str">
        <f t="shared" si="98"/>
        <v>女</v>
      </c>
    </row>
    <row r="381" ht="15.75" spans="1:5">
      <c r="A381" s="12">
        <v>378</v>
      </c>
      <c r="B381" s="13" t="str">
        <f t="shared" si="99"/>
        <v>22201</v>
      </c>
      <c r="C381" s="14" t="s">
        <v>28</v>
      </c>
      <c r="D381" s="13" t="str">
        <f>"石俊华"</f>
        <v>石俊华</v>
      </c>
      <c r="E381" s="13" t="str">
        <f t="shared" si="98"/>
        <v>女</v>
      </c>
    </row>
    <row r="382" ht="15.75" spans="1:5">
      <c r="A382" s="12">
        <v>379</v>
      </c>
      <c r="B382" s="13" t="str">
        <f t="shared" si="99"/>
        <v>22201</v>
      </c>
      <c r="C382" s="14" t="s">
        <v>28</v>
      </c>
      <c r="D382" s="13" t="str">
        <f>"胡嫦娥"</f>
        <v>胡嫦娥</v>
      </c>
      <c r="E382" s="13" t="str">
        <f t="shared" si="98"/>
        <v>女</v>
      </c>
    </row>
    <row r="383" ht="15.75" spans="1:5">
      <c r="A383" s="12">
        <v>380</v>
      </c>
      <c r="B383" s="13" t="str">
        <f t="shared" si="99"/>
        <v>22201</v>
      </c>
      <c r="C383" s="14" t="s">
        <v>28</v>
      </c>
      <c r="D383" s="13" t="str">
        <f>"王娟"</f>
        <v>王娟</v>
      </c>
      <c r="E383" s="13" t="str">
        <f t="shared" si="98"/>
        <v>女</v>
      </c>
    </row>
    <row r="384" ht="15.75" spans="1:5">
      <c r="A384" s="12">
        <v>381</v>
      </c>
      <c r="B384" s="13" t="str">
        <f t="shared" si="99"/>
        <v>22201</v>
      </c>
      <c r="C384" s="14" t="s">
        <v>28</v>
      </c>
      <c r="D384" s="13" t="str">
        <f>"王良奇"</f>
        <v>王良奇</v>
      </c>
      <c r="E384" s="13" t="str">
        <f>"男"</f>
        <v>男</v>
      </c>
    </row>
    <row r="385" ht="15.75" spans="1:5">
      <c r="A385" s="12">
        <v>382</v>
      </c>
      <c r="B385" s="13" t="str">
        <f t="shared" si="99"/>
        <v>22201</v>
      </c>
      <c r="C385" s="14" t="s">
        <v>28</v>
      </c>
      <c r="D385" s="13" t="str">
        <f>"方婷"</f>
        <v>方婷</v>
      </c>
      <c r="E385" s="13" t="str">
        <f t="shared" ref="E385:E390" si="100">"女"</f>
        <v>女</v>
      </c>
    </row>
    <row r="386" ht="15.75" spans="1:5">
      <c r="A386" s="12">
        <v>383</v>
      </c>
      <c r="B386" s="13" t="str">
        <f t="shared" si="99"/>
        <v>22201</v>
      </c>
      <c r="C386" s="14" t="s">
        <v>28</v>
      </c>
      <c r="D386" s="13" t="str">
        <f>"金昭彤"</f>
        <v>金昭彤</v>
      </c>
      <c r="E386" s="13" t="str">
        <f t="shared" si="100"/>
        <v>女</v>
      </c>
    </row>
    <row r="387" ht="15.75" spans="1:5">
      <c r="A387" s="12">
        <v>384</v>
      </c>
      <c r="B387" s="13" t="str">
        <f t="shared" si="99"/>
        <v>22201</v>
      </c>
      <c r="C387" s="14" t="s">
        <v>28</v>
      </c>
      <c r="D387" s="13" t="str">
        <f>"郑敏"</f>
        <v>郑敏</v>
      </c>
      <c r="E387" s="13" t="str">
        <f t="shared" si="100"/>
        <v>女</v>
      </c>
    </row>
    <row r="388" ht="15.75" spans="1:5">
      <c r="A388" s="12">
        <v>385</v>
      </c>
      <c r="B388" s="13" t="str">
        <f t="shared" si="99"/>
        <v>22201</v>
      </c>
      <c r="C388" s="14" t="s">
        <v>28</v>
      </c>
      <c r="D388" s="13" t="str">
        <f>"杨琦"</f>
        <v>杨琦</v>
      </c>
      <c r="E388" s="13" t="str">
        <f t="shared" si="100"/>
        <v>女</v>
      </c>
    </row>
    <row r="389" ht="15.75" spans="1:5">
      <c r="A389" s="12">
        <v>386</v>
      </c>
      <c r="B389" s="13" t="str">
        <f t="shared" si="99"/>
        <v>22201</v>
      </c>
      <c r="C389" s="14" t="s">
        <v>28</v>
      </c>
      <c r="D389" s="13" t="str">
        <f>"李婉行"</f>
        <v>李婉行</v>
      </c>
      <c r="E389" s="13" t="str">
        <f t="shared" si="100"/>
        <v>女</v>
      </c>
    </row>
    <row r="390" ht="15.75" spans="1:5">
      <c r="A390" s="12">
        <v>387</v>
      </c>
      <c r="B390" s="13" t="str">
        <f t="shared" si="99"/>
        <v>22201</v>
      </c>
      <c r="C390" s="14" t="s">
        <v>28</v>
      </c>
      <c r="D390" s="13" t="str">
        <f>"姜紫萝"</f>
        <v>姜紫萝</v>
      </c>
      <c r="E390" s="13" t="str">
        <f t="shared" si="100"/>
        <v>女</v>
      </c>
    </row>
    <row r="391" ht="15.75" spans="1:5">
      <c r="A391" s="12">
        <v>388</v>
      </c>
      <c r="B391" s="13" t="str">
        <f t="shared" si="99"/>
        <v>22201</v>
      </c>
      <c r="C391" s="14" t="s">
        <v>28</v>
      </c>
      <c r="D391" s="13" t="str">
        <f>"夏武成"</f>
        <v>夏武成</v>
      </c>
      <c r="E391" s="13" t="str">
        <f t="shared" ref="E391:E397" si="101">"男"</f>
        <v>男</v>
      </c>
    </row>
    <row r="392" ht="15.75" spans="1:5">
      <c r="A392" s="12">
        <v>389</v>
      </c>
      <c r="B392" s="13" t="str">
        <f t="shared" si="99"/>
        <v>22201</v>
      </c>
      <c r="C392" s="14" t="s">
        <v>28</v>
      </c>
      <c r="D392" s="13" t="str">
        <f>"李衍苏"</f>
        <v>李衍苏</v>
      </c>
      <c r="E392" s="13" t="str">
        <f>"女"</f>
        <v>女</v>
      </c>
    </row>
    <row r="393" ht="15.75" spans="1:5">
      <c r="A393" s="12">
        <v>390</v>
      </c>
      <c r="B393" s="13" t="str">
        <f t="shared" si="99"/>
        <v>22201</v>
      </c>
      <c r="C393" s="14" t="s">
        <v>28</v>
      </c>
      <c r="D393" s="13" t="str">
        <f>"张悦"</f>
        <v>张悦</v>
      </c>
      <c r="E393" s="13" t="str">
        <f>"女"</f>
        <v>女</v>
      </c>
    </row>
    <row r="394" ht="15.75" spans="1:5">
      <c r="A394" s="12">
        <v>391</v>
      </c>
      <c r="B394" s="13" t="str">
        <f t="shared" si="99"/>
        <v>22201</v>
      </c>
      <c r="C394" s="14" t="s">
        <v>28</v>
      </c>
      <c r="D394" s="13" t="str">
        <f>"郭涛"</f>
        <v>郭涛</v>
      </c>
      <c r="E394" s="13" t="str">
        <f t="shared" si="101"/>
        <v>男</v>
      </c>
    </row>
    <row r="395" ht="15.75" spans="1:5">
      <c r="A395" s="12">
        <v>392</v>
      </c>
      <c r="B395" s="13" t="str">
        <f t="shared" si="99"/>
        <v>22201</v>
      </c>
      <c r="C395" s="14" t="s">
        <v>28</v>
      </c>
      <c r="D395" s="13" t="str">
        <f>"陈尧"</f>
        <v>陈尧</v>
      </c>
      <c r="E395" s="13" t="str">
        <f t="shared" si="101"/>
        <v>男</v>
      </c>
    </row>
    <row r="396" ht="15.75" spans="1:5">
      <c r="A396" s="12">
        <v>393</v>
      </c>
      <c r="B396" s="13" t="str">
        <f t="shared" si="99"/>
        <v>22201</v>
      </c>
      <c r="C396" s="14" t="s">
        <v>28</v>
      </c>
      <c r="D396" s="13" t="str">
        <f>"郭昊"</f>
        <v>郭昊</v>
      </c>
      <c r="E396" s="13" t="str">
        <f t="shared" si="101"/>
        <v>男</v>
      </c>
    </row>
    <row r="397" ht="15.75" spans="1:5">
      <c r="A397" s="12">
        <v>394</v>
      </c>
      <c r="B397" s="13" t="str">
        <f t="shared" si="99"/>
        <v>22201</v>
      </c>
      <c r="C397" s="14" t="s">
        <v>28</v>
      </c>
      <c r="D397" s="13" t="str">
        <f>"赵俊"</f>
        <v>赵俊</v>
      </c>
      <c r="E397" s="13" t="str">
        <f t="shared" si="101"/>
        <v>男</v>
      </c>
    </row>
    <row r="398" ht="15.75" spans="1:5">
      <c r="A398" s="12">
        <v>395</v>
      </c>
      <c r="B398" s="13" t="str">
        <f t="shared" si="99"/>
        <v>22201</v>
      </c>
      <c r="C398" s="14" t="s">
        <v>28</v>
      </c>
      <c r="D398" s="13" t="str">
        <f>"陈纯钰"</f>
        <v>陈纯钰</v>
      </c>
      <c r="E398" s="13" t="str">
        <f>"女"</f>
        <v>女</v>
      </c>
    </row>
    <row r="399" ht="15.75" spans="1:5">
      <c r="A399" s="12">
        <v>396</v>
      </c>
      <c r="B399" s="13" t="str">
        <f t="shared" si="99"/>
        <v>22201</v>
      </c>
      <c r="C399" s="14" t="s">
        <v>28</v>
      </c>
      <c r="D399" s="13" t="str">
        <f>"朱平安"</f>
        <v>朱平安</v>
      </c>
      <c r="E399" s="13" t="str">
        <f t="shared" ref="E399:E403" si="102">"男"</f>
        <v>男</v>
      </c>
    </row>
    <row r="400" ht="15.75" spans="1:5">
      <c r="A400" s="12">
        <v>397</v>
      </c>
      <c r="B400" s="13" t="str">
        <f t="shared" si="99"/>
        <v>22201</v>
      </c>
      <c r="C400" s="14" t="s">
        <v>28</v>
      </c>
      <c r="D400" s="13" t="str">
        <f>"曾玲霜"</f>
        <v>曾玲霜</v>
      </c>
      <c r="E400" s="13" t="str">
        <f>"女"</f>
        <v>女</v>
      </c>
    </row>
    <row r="401" ht="15.75" spans="1:5">
      <c r="A401" s="12">
        <v>398</v>
      </c>
      <c r="B401" s="13" t="str">
        <f t="shared" si="99"/>
        <v>22201</v>
      </c>
      <c r="C401" s="14" t="s">
        <v>28</v>
      </c>
      <c r="D401" s="13" t="str">
        <f>"张承科"</f>
        <v>张承科</v>
      </c>
      <c r="E401" s="13" t="str">
        <f t="shared" si="102"/>
        <v>男</v>
      </c>
    </row>
    <row r="402" ht="15.75" spans="1:5">
      <c r="A402" s="12">
        <v>399</v>
      </c>
      <c r="B402" s="13" t="str">
        <f t="shared" si="99"/>
        <v>22201</v>
      </c>
      <c r="C402" s="14" t="s">
        <v>28</v>
      </c>
      <c r="D402" s="13" t="str">
        <f>"陈朋"</f>
        <v>陈朋</v>
      </c>
      <c r="E402" s="13" t="str">
        <f t="shared" si="102"/>
        <v>男</v>
      </c>
    </row>
    <row r="403" ht="15.75" spans="1:5">
      <c r="A403" s="12">
        <v>400</v>
      </c>
      <c r="B403" s="13" t="str">
        <f t="shared" si="99"/>
        <v>22201</v>
      </c>
      <c r="C403" s="14" t="s">
        <v>28</v>
      </c>
      <c r="D403" s="13" t="str">
        <f>"车明晓"</f>
        <v>车明晓</v>
      </c>
      <c r="E403" s="13" t="str">
        <f t="shared" si="102"/>
        <v>男</v>
      </c>
    </row>
    <row r="404" ht="15.75" spans="1:5">
      <c r="A404" s="12">
        <v>401</v>
      </c>
      <c r="B404" s="13" t="str">
        <f t="shared" si="99"/>
        <v>22201</v>
      </c>
      <c r="C404" s="14" t="s">
        <v>28</v>
      </c>
      <c r="D404" s="13" t="str">
        <f>"刘孟真"</f>
        <v>刘孟真</v>
      </c>
      <c r="E404" s="13" t="str">
        <f>"女"</f>
        <v>女</v>
      </c>
    </row>
    <row r="405" ht="15.75" spans="1:5">
      <c r="A405" s="12">
        <v>402</v>
      </c>
      <c r="B405" s="13" t="str">
        <f t="shared" si="99"/>
        <v>22201</v>
      </c>
      <c r="C405" s="14" t="s">
        <v>28</v>
      </c>
      <c r="D405" s="13" t="str">
        <f>"夏银冼"</f>
        <v>夏银冼</v>
      </c>
      <c r="E405" s="13" t="str">
        <f t="shared" ref="E405:E412" si="103">"男"</f>
        <v>男</v>
      </c>
    </row>
    <row r="406" ht="15.75" spans="1:5">
      <c r="A406" s="12">
        <v>403</v>
      </c>
      <c r="B406" s="13" t="str">
        <f t="shared" si="99"/>
        <v>22201</v>
      </c>
      <c r="C406" s="14" t="s">
        <v>28</v>
      </c>
      <c r="D406" s="13" t="str">
        <f>"张艳梅"</f>
        <v>张艳梅</v>
      </c>
      <c r="E406" s="13" t="str">
        <f>"女"</f>
        <v>女</v>
      </c>
    </row>
    <row r="407" ht="15.75" spans="1:5">
      <c r="A407" s="12">
        <v>404</v>
      </c>
      <c r="B407" s="13" t="str">
        <f t="shared" si="99"/>
        <v>22201</v>
      </c>
      <c r="C407" s="14" t="s">
        <v>28</v>
      </c>
      <c r="D407" s="13" t="str">
        <f>"郑涛"</f>
        <v>郑涛</v>
      </c>
      <c r="E407" s="13" t="str">
        <f t="shared" si="103"/>
        <v>男</v>
      </c>
    </row>
    <row r="408" ht="15.75" spans="1:5">
      <c r="A408" s="12">
        <v>405</v>
      </c>
      <c r="B408" s="13" t="str">
        <f t="shared" si="99"/>
        <v>22201</v>
      </c>
      <c r="C408" s="14" t="s">
        <v>28</v>
      </c>
      <c r="D408" s="13" t="str">
        <f>"余政霖"</f>
        <v>余政霖</v>
      </c>
      <c r="E408" s="13" t="str">
        <f t="shared" si="103"/>
        <v>男</v>
      </c>
    </row>
    <row r="409" ht="15.75" spans="1:5">
      <c r="A409" s="12">
        <v>406</v>
      </c>
      <c r="B409" s="13" t="str">
        <f t="shared" si="99"/>
        <v>22201</v>
      </c>
      <c r="C409" s="14" t="s">
        <v>28</v>
      </c>
      <c r="D409" s="13" t="str">
        <f>"黄栋才"</f>
        <v>黄栋才</v>
      </c>
      <c r="E409" s="13" t="str">
        <f t="shared" si="103"/>
        <v>男</v>
      </c>
    </row>
    <row r="410" ht="15.75" spans="1:5">
      <c r="A410" s="12">
        <v>407</v>
      </c>
      <c r="B410" s="13" t="str">
        <f t="shared" si="99"/>
        <v>22201</v>
      </c>
      <c r="C410" s="14" t="s">
        <v>28</v>
      </c>
      <c r="D410" s="13" t="str">
        <f>"郭伟"</f>
        <v>郭伟</v>
      </c>
      <c r="E410" s="13" t="str">
        <f t="shared" si="103"/>
        <v>男</v>
      </c>
    </row>
    <row r="411" ht="15.75" spans="1:5">
      <c r="A411" s="12">
        <v>408</v>
      </c>
      <c r="B411" s="13" t="str">
        <f t="shared" si="99"/>
        <v>22201</v>
      </c>
      <c r="C411" s="14" t="s">
        <v>28</v>
      </c>
      <c r="D411" s="13" t="str">
        <f>"盛化杰"</f>
        <v>盛化杰</v>
      </c>
      <c r="E411" s="13" t="str">
        <f t="shared" si="103"/>
        <v>男</v>
      </c>
    </row>
    <row r="412" ht="15.75" spans="1:5">
      <c r="A412" s="12">
        <v>409</v>
      </c>
      <c r="B412" s="13" t="str">
        <f t="shared" si="99"/>
        <v>22201</v>
      </c>
      <c r="C412" s="14" t="s">
        <v>28</v>
      </c>
      <c r="D412" s="13" t="str">
        <f>"刘鸿城"</f>
        <v>刘鸿城</v>
      </c>
      <c r="E412" s="13" t="str">
        <f t="shared" si="103"/>
        <v>男</v>
      </c>
    </row>
    <row r="413" ht="15.75" spans="1:5">
      <c r="A413" s="12">
        <v>410</v>
      </c>
      <c r="B413" s="13" t="str">
        <f t="shared" si="99"/>
        <v>22201</v>
      </c>
      <c r="C413" s="14" t="s">
        <v>28</v>
      </c>
      <c r="D413" s="13" t="str">
        <f>"刘思敏"</f>
        <v>刘思敏</v>
      </c>
      <c r="E413" s="13" t="str">
        <f t="shared" ref="E413:E417" si="104">"女"</f>
        <v>女</v>
      </c>
    </row>
    <row r="414" ht="15.75" spans="1:5">
      <c r="A414" s="12">
        <v>411</v>
      </c>
      <c r="B414" s="13" t="str">
        <f t="shared" si="99"/>
        <v>22201</v>
      </c>
      <c r="C414" s="14" t="s">
        <v>28</v>
      </c>
      <c r="D414" s="13" t="str">
        <f>"钟颂正"</f>
        <v>钟颂正</v>
      </c>
      <c r="E414" s="13" t="str">
        <f>"男"</f>
        <v>男</v>
      </c>
    </row>
    <row r="415" ht="15.75" spans="1:5">
      <c r="A415" s="12">
        <v>412</v>
      </c>
      <c r="B415" s="13" t="str">
        <f t="shared" si="99"/>
        <v>22201</v>
      </c>
      <c r="C415" s="14" t="s">
        <v>28</v>
      </c>
      <c r="D415" s="13" t="str">
        <f>"宋玺钰"</f>
        <v>宋玺钰</v>
      </c>
      <c r="E415" s="13" t="str">
        <f t="shared" si="104"/>
        <v>女</v>
      </c>
    </row>
    <row r="416" ht="15.75" spans="1:5">
      <c r="A416" s="12">
        <v>413</v>
      </c>
      <c r="B416" s="13" t="str">
        <f t="shared" si="99"/>
        <v>22201</v>
      </c>
      <c r="C416" s="14" t="s">
        <v>28</v>
      </c>
      <c r="D416" s="13" t="str">
        <f>"孙佳"</f>
        <v>孙佳</v>
      </c>
      <c r="E416" s="13" t="str">
        <f t="shared" si="104"/>
        <v>女</v>
      </c>
    </row>
    <row r="417" ht="15.75" spans="1:5">
      <c r="A417" s="12">
        <v>414</v>
      </c>
      <c r="B417" s="13" t="str">
        <f t="shared" si="99"/>
        <v>22201</v>
      </c>
      <c r="C417" s="14" t="s">
        <v>28</v>
      </c>
      <c r="D417" s="13" t="str">
        <f>"杨燕"</f>
        <v>杨燕</v>
      </c>
      <c r="E417" s="13" t="str">
        <f t="shared" si="104"/>
        <v>女</v>
      </c>
    </row>
    <row r="418" ht="15.75" spans="1:5">
      <c r="A418" s="12">
        <v>415</v>
      </c>
      <c r="B418" s="13" t="str">
        <f t="shared" si="99"/>
        <v>22201</v>
      </c>
      <c r="C418" s="14" t="s">
        <v>28</v>
      </c>
      <c r="D418" s="13" t="str">
        <f>"史作清"</f>
        <v>史作清</v>
      </c>
      <c r="E418" s="13" t="str">
        <f t="shared" ref="E418:E425" si="105">"男"</f>
        <v>男</v>
      </c>
    </row>
    <row r="419" ht="15.75" spans="1:5">
      <c r="A419" s="12">
        <v>416</v>
      </c>
      <c r="B419" s="13" t="str">
        <f t="shared" si="99"/>
        <v>22201</v>
      </c>
      <c r="C419" s="14" t="s">
        <v>28</v>
      </c>
      <c r="D419" s="13" t="str">
        <f>"刘彦凝"</f>
        <v>刘彦凝</v>
      </c>
      <c r="E419" s="13" t="str">
        <f t="shared" ref="E419:E422" si="106">"女"</f>
        <v>女</v>
      </c>
    </row>
    <row r="420" ht="15.75" spans="1:5">
      <c r="A420" s="12">
        <v>417</v>
      </c>
      <c r="B420" s="13" t="str">
        <f t="shared" si="99"/>
        <v>22201</v>
      </c>
      <c r="C420" s="14" t="s">
        <v>28</v>
      </c>
      <c r="D420" s="13" t="str">
        <f>"王帅"</f>
        <v>王帅</v>
      </c>
      <c r="E420" s="13" t="str">
        <f t="shared" si="105"/>
        <v>男</v>
      </c>
    </row>
    <row r="421" ht="15.75" spans="1:5">
      <c r="A421" s="12">
        <v>418</v>
      </c>
      <c r="B421" s="13" t="str">
        <f t="shared" si="99"/>
        <v>22201</v>
      </c>
      <c r="C421" s="14" t="s">
        <v>28</v>
      </c>
      <c r="D421" s="13" t="str">
        <f>"李苗苗"</f>
        <v>李苗苗</v>
      </c>
      <c r="E421" s="13" t="str">
        <f t="shared" si="106"/>
        <v>女</v>
      </c>
    </row>
    <row r="422" ht="15.75" spans="1:5">
      <c r="A422" s="12">
        <v>419</v>
      </c>
      <c r="B422" s="13" t="str">
        <f t="shared" si="99"/>
        <v>22201</v>
      </c>
      <c r="C422" s="14" t="s">
        <v>28</v>
      </c>
      <c r="D422" s="13" t="str">
        <f>"王梦月"</f>
        <v>王梦月</v>
      </c>
      <c r="E422" s="13" t="str">
        <f t="shared" si="106"/>
        <v>女</v>
      </c>
    </row>
    <row r="423" ht="15.75" spans="1:5">
      <c r="A423" s="12">
        <v>420</v>
      </c>
      <c r="B423" s="13" t="str">
        <f t="shared" si="99"/>
        <v>22201</v>
      </c>
      <c r="C423" s="14" t="s">
        <v>28</v>
      </c>
      <c r="D423" s="13" t="str">
        <f>"孙胤光"</f>
        <v>孙胤光</v>
      </c>
      <c r="E423" s="13" t="str">
        <f t="shared" si="105"/>
        <v>男</v>
      </c>
    </row>
    <row r="424" ht="15.75" spans="1:5">
      <c r="A424" s="12">
        <v>421</v>
      </c>
      <c r="B424" s="13" t="str">
        <f t="shared" si="99"/>
        <v>22201</v>
      </c>
      <c r="C424" s="14" t="s">
        <v>28</v>
      </c>
      <c r="D424" s="13" t="str">
        <f>"肖杨"</f>
        <v>肖杨</v>
      </c>
      <c r="E424" s="13" t="str">
        <f t="shared" si="105"/>
        <v>男</v>
      </c>
    </row>
    <row r="425" ht="15.75" spans="1:5">
      <c r="A425" s="12">
        <v>422</v>
      </c>
      <c r="B425" s="13" t="str">
        <f t="shared" si="99"/>
        <v>22201</v>
      </c>
      <c r="C425" s="14" t="s">
        <v>28</v>
      </c>
      <c r="D425" s="13" t="str">
        <f>"肖禾"</f>
        <v>肖禾</v>
      </c>
      <c r="E425" s="13" t="str">
        <f t="shared" si="105"/>
        <v>男</v>
      </c>
    </row>
    <row r="426" ht="15.75" spans="1:5">
      <c r="A426" s="12">
        <v>423</v>
      </c>
      <c r="B426" s="13" t="str">
        <f t="shared" si="99"/>
        <v>22201</v>
      </c>
      <c r="C426" s="14" t="s">
        <v>28</v>
      </c>
      <c r="D426" s="13" t="str">
        <f>"朱媛"</f>
        <v>朱媛</v>
      </c>
      <c r="E426" s="13" t="str">
        <f t="shared" ref="E426:E432" si="107">"女"</f>
        <v>女</v>
      </c>
    </row>
    <row r="427" ht="15.75" spans="1:5">
      <c r="A427" s="12">
        <v>424</v>
      </c>
      <c r="B427" s="13" t="str">
        <f t="shared" si="99"/>
        <v>22201</v>
      </c>
      <c r="C427" s="14" t="s">
        <v>28</v>
      </c>
      <c r="D427" s="13" t="str">
        <f>"唐嘉蔚"</f>
        <v>唐嘉蔚</v>
      </c>
      <c r="E427" s="13" t="str">
        <f t="shared" si="107"/>
        <v>女</v>
      </c>
    </row>
    <row r="428" ht="15.75" spans="1:5">
      <c r="A428" s="12">
        <v>425</v>
      </c>
      <c r="B428" s="13" t="str">
        <f t="shared" si="99"/>
        <v>22201</v>
      </c>
      <c r="C428" s="14" t="s">
        <v>28</v>
      </c>
      <c r="D428" s="13" t="str">
        <f>"高秀清"</f>
        <v>高秀清</v>
      </c>
      <c r="E428" s="13" t="str">
        <f t="shared" ref="E428:E433" si="108">"男"</f>
        <v>男</v>
      </c>
    </row>
    <row r="429" ht="15.75" spans="1:5">
      <c r="A429" s="12">
        <v>426</v>
      </c>
      <c r="B429" s="13" t="str">
        <f t="shared" si="99"/>
        <v>22201</v>
      </c>
      <c r="C429" s="14" t="s">
        <v>28</v>
      </c>
      <c r="D429" s="13" t="str">
        <f>"董柯静"</f>
        <v>董柯静</v>
      </c>
      <c r="E429" s="13" t="str">
        <f t="shared" si="108"/>
        <v>男</v>
      </c>
    </row>
    <row r="430" ht="15.75" spans="1:5">
      <c r="A430" s="12">
        <v>427</v>
      </c>
      <c r="B430" s="13" t="str">
        <f t="shared" si="99"/>
        <v>22201</v>
      </c>
      <c r="C430" s="14" t="s">
        <v>28</v>
      </c>
      <c r="D430" s="13" t="str">
        <f>"胡文娟"</f>
        <v>胡文娟</v>
      </c>
      <c r="E430" s="13" t="str">
        <f t="shared" si="107"/>
        <v>女</v>
      </c>
    </row>
    <row r="431" ht="15.75" spans="1:5">
      <c r="A431" s="12">
        <v>428</v>
      </c>
      <c r="B431" s="13" t="str">
        <f t="shared" si="99"/>
        <v>22201</v>
      </c>
      <c r="C431" s="14" t="s">
        <v>28</v>
      </c>
      <c r="D431" s="13" t="str">
        <f>"张茜"</f>
        <v>张茜</v>
      </c>
      <c r="E431" s="13" t="str">
        <f t="shared" si="107"/>
        <v>女</v>
      </c>
    </row>
    <row r="432" ht="15.75" spans="1:5">
      <c r="A432" s="12">
        <v>429</v>
      </c>
      <c r="B432" s="13" t="str">
        <f t="shared" ref="B432:B459" si="109">"22301"</f>
        <v>22301</v>
      </c>
      <c r="C432" s="14" t="s">
        <v>29</v>
      </c>
      <c r="D432" s="13" t="str">
        <f>"李雅琴"</f>
        <v>李雅琴</v>
      </c>
      <c r="E432" s="13" t="str">
        <f t="shared" si="107"/>
        <v>女</v>
      </c>
    </row>
    <row r="433" ht="15.75" spans="1:5">
      <c r="A433" s="12">
        <v>430</v>
      </c>
      <c r="B433" s="13" t="str">
        <f t="shared" si="109"/>
        <v>22301</v>
      </c>
      <c r="C433" s="14" t="s">
        <v>29</v>
      </c>
      <c r="D433" s="13" t="str">
        <f>"张帅"</f>
        <v>张帅</v>
      </c>
      <c r="E433" s="13" t="str">
        <f t="shared" si="108"/>
        <v>男</v>
      </c>
    </row>
    <row r="434" ht="15.75" spans="1:5">
      <c r="A434" s="12">
        <v>431</v>
      </c>
      <c r="B434" s="13" t="str">
        <f t="shared" si="109"/>
        <v>22301</v>
      </c>
      <c r="C434" s="14" t="s">
        <v>29</v>
      </c>
      <c r="D434" s="13" t="str">
        <f>"陈元丽"</f>
        <v>陈元丽</v>
      </c>
      <c r="E434" s="13" t="str">
        <f t="shared" ref="E434:E440" si="110">"女"</f>
        <v>女</v>
      </c>
    </row>
    <row r="435" ht="15.75" spans="1:5">
      <c r="A435" s="12">
        <v>432</v>
      </c>
      <c r="B435" s="13" t="str">
        <f t="shared" si="109"/>
        <v>22301</v>
      </c>
      <c r="C435" s="14" t="s">
        <v>29</v>
      </c>
      <c r="D435" s="13" t="str">
        <f>"陈诗怡"</f>
        <v>陈诗怡</v>
      </c>
      <c r="E435" s="13" t="str">
        <f t="shared" si="110"/>
        <v>女</v>
      </c>
    </row>
    <row r="436" ht="15.75" spans="1:5">
      <c r="A436" s="12">
        <v>433</v>
      </c>
      <c r="B436" s="13" t="str">
        <f t="shared" si="109"/>
        <v>22301</v>
      </c>
      <c r="C436" s="14" t="s">
        <v>29</v>
      </c>
      <c r="D436" s="13" t="str">
        <f>"王昊哲"</f>
        <v>王昊哲</v>
      </c>
      <c r="E436" s="13" t="str">
        <f>"男"</f>
        <v>男</v>
      </c>
    </row>
    <row r="437" ht="15.75" spans="1:5">
      <c r="A437" s="12">
        <v>434</v>
      </c>
      <c r="B437" s="13" t="str">
        <f t="shared" si="109"/>
        <v>22301</v>
      </c>
      <c r="C437" s="14" t="s">
        <v>29</v>
      </c>
      <c r="D437" s="13" t="str">
        <f>"汤小慧"</f>
        <v>汤小慧</v>
      </c>
      <c r="E437" s="13" t="str">
        <f t="shared" si="110"/>
        <v>女</v>
      </c>
    </row>
    <row r="438" ht="15.75" spans="1:5">
      <c r="A438" s="12">
        <v>435</v>
      </c>
      <c r="B438" s="13" t="str">
        <f t="shared" si="109"/>
        <v>22301</v>
      </c>
      <c r="C438" s="14" t="s">
        <v>29</v>
      </c>
      <c r="D438" s="13" t="str">
        <f>"赵紫薇"</f>
        <v>赵紫薇</v>
      </c>
      <c r="E438" s="13" t="str">
        <f t="shared" si="110"/>
        <v>女</v>
      </c>
    </row>
    <row r="439" ht="15.75" spans="1:5">
      <c r="A439" s="12">
        <v>436</v>
      </c>
      <c r="B439" s="13" t="str">
        <f t="shared" si="109"/>
        <v>22301</v>
      </c>
      <c r="C439" s="14" t="s">
        <v>29</v>
      </c>
      <c r="D439" s="13" t="str">
        <f>"陈妍"</f>
        <v>陈妍</v>
      </c>
      <c r="E439" s="13" t="str">
        <f t="shared" si="110"/>
        <v>女</v>
      </c>
    </row>
    <row r="440" ht="15.75" spans="1:5">
      <c r="A440" s="12">
        <v>437</v>
      </c>
      <c r="B440" s="13" t="str">
        <f t="shared" si="109"/>
        <v>22301</v>
      </c>
      <c r="C440" s="14" t="s">
        <v>29</v>
      </c>
      <c r="D440" s="13" t="str">
        <f>"刘夏敏"</f>
        <v>刘夏敏</v>
      </c>
      <c r="E440" s="13" t="str">
        <f t="shared" si="110"/>
        <v>女</v>
      </c>
    </row>
    <row r="441" ht="15.75" spans="1:5">
      <c r="A441" s="12">
        <v>438</v>
      </c>
      <c r="B441" s="13" t="str">
        <f t="shared" si="109"/>
        <v>22301</v>
      </c>
      <c r="C441" s="14" t="s">
        <v>29</v>
      </c>
      <c r="D441" s="13" t="str">
        <f>"刘时汇"</f>
        <v>刘时汇</v>
      </c>
      <c r="E441" s="13" t="str">
        <f t="shared" ref="E441:E445" si="111">"男"</f>
        <v>男</v>
      </c>
    </row>
    <row r="442" ht="15.75" spans="1:5">
      <c r="A442" s="12">
        <v>439</v>
      </c>
      <c r="B442" s="13" t="str">
        <f t="shared" si="109"/>
        <v>22301</v>
      </c>
      <c r="C442" s="14" t="s">
        <v>29</v>
      </c>
      <c r="D442" s="13" t="str">
        <f>"刘俊杰"</f>
        <v>刘俊杰</v>
      </c>
      <c r="E442" s="13" t="str">
        <f t="shared" ref="E442:E448" si="112">"女"</f>
        <v>女</v>
      </c>
    </row>
    <row r="443" ht="15.75" spans="1:5">
      <c r="A443" s="12">
        <v>440</v>
      </c>
      <c r="B443" s="13" t="str">
        <f t="shared" si="109"/>
        <v>22301</v>
      </c>
      <c r="C443" s="14" t="s">
        <v>29</v>
      </c>
      <c r="D443" s="13" t="str">
        <f>"熊瑞"</f>
        <v>熊瑞</v>
      </c>
      <c r="E443" s="13" t="str">
        <f t="shared" si="112"/>
        <v>女</v>
      </c>
    </row>
    <row r="444" ht="15.75" spans="1:5">
      <c r="A444" s="12">
        <v>441</v>
      </c>
      <c r="B444" s="13" t="str">
        <f t="shared" si="109"/>
        <v>22301</v>
      </c>
      <c r="C444" s="14" t="s">
        <v>29</v>
      </c>
      <c r="D444" s="13" t="str">
        <f>"赵汇华"</f>
        <v>赵汇华</v>
      </c>
      <c r="E444" s="13" t="str">
        <f t="shared" si="111"/>
        <v>男</v>
      </c>
    </row>
    <row r="445" ht="15.75" spans="1:5">
      <c r="A445" s="12">
        <v>442</v>
      </c>
      <c r="B445" s="13" t="str">
        <f t="shared" si="109"/>
        <v>22301</v>
      </c>
      <c r="C445" s="14" t="s">
        <v>29</v>
      </c>
      <c r="D445" s="13" t="str">
        <f>"杨沦略"</f>
        <v>杨沦略</v>
      </c>
      <c r="E445" s="13" t="str">
        <f t="shared" si="111"/>
        <v>男</v>
      </c>
    </row>
    <row r="446" ht="15.75" spans="1:5">
      <c r="A446" s="12">
        <v>443</v>
      </c>
      <c r="B446" s="13" t="str">
        <f t="shared" si="109"/>
        <v>22301</v>
      </c>
      <c r="C446" s="14" t="s">
        <v>29</v>
      </c>
      <c r="D446" s="13" t="str">
        <f>"张妍"</f>
        <v>张妍</v>
      </c>
      <c r="E446" s="13" t="str">
        <f t="shared" si="112"/>
        <v>女</v>
      </c>
    </row>
    <row r="447" ht="15.75" spans="1:5">
      <c r="A447" s="12">
        <v>444</v>
      </c>
      <c r="B447" s="13" t="str">
        <f t="shared" si="109"/>
        <v>22301</v>
      </c>
      <c r="C447" s="14" t="s">
        <v>29</v>
      </c>
      <c r="D447" s="13" t="str">
        <f>"陈丹阳"</f>
        <v>陈丹阳</v>
      </c>
      <c r="E447" s="13" t="str">
        <f t="shared" si="112"/>
        <v>女</v>
      </c>
    </row>
    <row r="448" ht="15.75" spans="1:5">
      <c r="A448" s="12">
        <v>445</v>
      </c>
      <c r="B448" s="13" t="str">
        <f t="shared" si="109"/>
        <v>22301</v>
      </c>
      <c r="C448" s="14" t="s">
        <v>29</v>
      </c>
      <c r="D448" s="13" t="str">
        <f>"闫彬彬"</f>
        <v>闫彬彬</v>
      </c>
      <c r="E448" s="13" t="str">
        <f t="shared" si="112"/>
        <v>女</v>
      </c>
    </row>
    <row r="449" ht="15.75" spans="1:5">
      <c r="A449" s="12">
        <v>446</v>
      </c>
      <c r="B449" s="13" t="str">
        <f t="shared" si="109"/>
        <v>22301</v>
      </c>
      <c r="C449" s="14" t="s">
        <v>29</v>
      </c>
      <c r="D449" s="13" t="str">
        <f>"杨志杰"</f>
        <v>杨志杰</v>
      </c>
      <c r="E449" s="13" t="str">
        <f t="shared" ref="E449:E453" si="113">"男"</f>
        <v>男</v>
      </c>
    </row>
    <row r="450" ht="15.75" spans="1:5">
      <c r="A450" s="12">
        <v>447</v>
      </c>
      <c r="B450" s="13" t="str">
        <f t="shared" si="109"/>
        <v>22301</v>
      </c>
      <c r="C450" s="14" t="s">
        <v>29</v>
      </c>
      <c r="D450" s="13" t="str">
        <f>"瞿杰"</f>
        <v>瞿杰</v>
      </c>
      <c r="E450" s="13" t="str">
        <f t="shared" si="113"/>
        <v>男</v>
      </c>
    </row>
    <row r="451" ht="15.75" spans="1:5">
      <c r="A451" s="12">
        <v>448</v>
      </c>
      <c r="B451" s="13" t="str">
        <f t="shared" si="109"/>
        <v>22301</v>
      </c>
      <c r="C451" s="14" t="s">
        <v>29</v>
      </c>
      <c r="D451" s="13" t="str">
        <f>"刘龙庆"</f>
        <v>刘龙庆</v>
      </c>
      <c r="E451" s="13" t="str">
        <f t="shared" ref="E451:E454" si="114">"女"</f>
        <v>女</v>
      </c>
    </row>
    <row r="452" ht="15.75" spans="1:5">
      <c r="A452" s="12">
        <v>449</v>
      </c>
      <c r="B452" s="13" t="str">
        <f t="shared" si="109"/>
        <v>22301</v>
      </c>
      <c r="C452" s="14" t="s">
        <v>29</v>
      </c>
      <c r="D452" s="13" t="str">
        <f>"杜春燕"</f>
        <v>杜春燕</v>
      </c>
      <c r="E452" s="13" t="str">
        <f t="shared" si="114"/>
        <v>女</v>
      </c>
    </row>
    <row r="453" ht="15.75" spans="1:5">
      <c r="A453" s="12">
        <v>450</v>
      </c>
      <c r="B453" s="13" t="str">
        <f t="shared" si="109"/>
        <v>22301</v>
      </c>
      <c r="C453" s="14" t="s">
        <v>29</v>
      </c>
      <c r="D453" s="13" t="str">
        <f>"谭佐航"</f>
        <v>谭佐航</v>
      </c>
      <c r="E453" s="13" t="str">
        <f t="shared" si="113"/>
        <v>男</v>
      </c>
    </row>
    <row r="454" ht="15.75" spans="1:5">
      <c r="A454" s="12">
        <v>451</v>
      </c>
      <c r="B454" s="13" t="str">
        <f t="shared" si="109"/>
        <v>22301</v>
      </c>
      <c r="C454" s="14" t="s">
        <v>29</v>
      </c>
      <c r="D454" s="13" t="str">
        <f>"刘聿萌"</f>
        <v>刘聿萌</v>
      </c>
      <c r="E454" s="13" t="str">
        <f t="shared" si="114"/>
        <v>女</v>
      </c>
    </row>
    <row r="455" ht="15.75" spans="1:5">
      <c r="A455" s="12">
        <v>452</v>
      </c>
      <c r="B455" s="13" t="str">
        <f t="shared" si="109"/>
        <v>22301</v>
      </c>
      <c r="C455" s="14" t="s">
        <v>29</v>
      </c>
      <c r="D455" s="13" t="str">
        <f>"赵建茗"</f>
        <v>赵建茗</v>
      </c>
      <c r="E455" s="13" t="str">
        <f>"男"</f>
        <v>男</v>
      </c>
    </row>
    <row r="456" ht="15.75" spans="1:5">
      <c r="A456" s="12">
        <v>453</v>
      </c>
      <c r="B456" s="13" t="str">
        <f t="shared" si="109"/>
        <v>22301</v>
      </c>
      <c r="C456" s="14" t="s">
        <v>29</v>
      </c>
      <c r="D456" s="13" t="str">
        <f>"刘茵阁"</f>
        <v>刘茵阁</v>
      </c>
      <c r="E456" s="13" t="str">
        <f t="shared" ref="E456:E459" si="115">"女"</f>
        <v>女</v>
      </c>
    </row>
    <row r="457" ht="15.75" spans="1:5">
      <c r="A457" s="12">
        <v>454</v>
      </c>
      <c r="B457" s="13" t="str">
        <f t="shared" si="109"/>
        <v>22301</v>
      </c>
      <c r="C457" s="14" t="s">
        <v>29</v>
      </c>
      <c r="D457" s="13" t="str">
        <f>"陈悦"</f>
        <v>陈悦</v>
      </c>
      <c r="E457" s="13" t="str">
        <f t="shared" si="115"/>
        <v>女</v>
      </c>
    </row>
    <row r="458" ht="15.75" spans="1:5">
      <c r="A458" s="12">
        <v>455</v>
      </c>
      <c r="B458" s="13" t="str">
        <f t="shared" si="109"/>
        <v>22301</v>
      </c>
      <c r="C458" s="14" t="s">
        <v>29</v>
      </c>
      <c r="D458" s="13" t="str">
        <f>"徐薇薇"</f>
        <v>徐薇薇</v>
      </c>
      <c r="E458" s="13" t="str">
        <f t="shared" si="115"/>
        <v>女</v>
      </c>
    </row>
    <row r="459" ht="15.75" spans="1:5">
      <c r="A459" s="12">
        <v>456</v>
      </c>
      <c r="B459" s="13" t="str">
        <f t="shared" si="109"/>
        <v>22301</v>
      </c>
      <c r="C459" s="14" t="s">
        <v>29</v>
      </c>
      <c r="D459" s="13" t="str">
        <f>"姚雪敏"</f>
        <v>姚雪敏</v>
      </c>
      <c r="E459" s="13" t="str">
        <f t="shared" si="115"/>
        <v>女</v>
      </c>
    </row>
    <row r="460" ht="15.75" spans="1:5">
      <c r="A460" s="12">
        <v>457</v>
      </c>
      <c r="B460" s="13" t="str">
        <f t="shared" ref="B460:B465" si="116">"22401"</f>
        <v>22401</v>
      </c>
      <c r="C460" s="14" t="s">
        <v>30</v>
      </c>
      <c r="D460" s="13" t="str">
        <f>"贺茂志"</f>
        <v>贺茂志</v>
      </c>
      <c r="E460" s="13" t="str">
        <f>"男"</f>
        <v>男</v>
      </c>
    </row>
    <row r="461" ht="15.75" spans="1:5">
      <c r="A461" s="12">
        <v>458</v>
      </c>
      <c r="B461" s="13" t="str">
        <f t="shared" si="116"/>
        <v>22401</v>
      </c>
      <c r="C461" s="14" t="s">
        <v>30</v>
      </c>
      <c r="D461" s="13" t="str">
        <f>"吴宪"</f>
        <v>吴宪</v>
      </c>
      <c r="E461" s="13" t="str">
        <f t="shared" ref="E461:E465" si="117">"女"</f>
        <v>女</v>
      </c>
    </row>
    <row r="462" ht="15.75" spans="1:5">
      <c r="A462" s="12">
        <v>459</v>
      </c>
      <c r="B462" s="13" t="str">
        <f t="shared" si="116"/>
        <v>22401</v>
      </c>
      <c r="C462" s="14" t="s">
        <v>30</v>
      </c>
      <c r="D462" s="13" t="str">
        <f>"陈子冲"</f>
        <v>陈子冲</v>
      </c>
      <c r="E462" s="13" t="str">
        <f>"男"</f>
        <v>男</v>
      </c>
    </row>
    <row r="463" ht="15.75" spans="1:5">
      <c r="A463" s="12">
        <v>460</v>
      </c>
      <c r="B463" s="13" t="str">
        <f t="shared" si="116"/>
        <v>22401</v>
      </c>
      <c r="C463" s="14" t="s">
        <v>30</v>
      </c>
      <c r="D463" s="13" t="str">
        <f>"黄家红"</f>
        <v>黄家红</v>
      </c>
      <c r="E463" s="13" t="str">
        <f t="shared" si="117"/>
        <v>女</v>
      </c>
    </row>
    <row r="464" ht="15.75" spans="1:5">
      <c r="A464" s="12">
        <v>461</v>
      </c>
      <c r="B464" s="13" t="str">
        <f t="shared" si="116"/>
        <v>22401</v>
      </c>
      <c r="C464" s="14" t="s">
        <v>30</v>
      </c>
      <c r="D464" s="13" t="str">
        <f>"姚元秀"</f>
        <v>姚元秀</v>
      </c>
      <c r="E464" s="13" t="str">
        <f t="shared" si="117"/>
        <v>女</v>
      </c>
    </row>
    <row r="465" ht="15.75" spans="1:5">
      <c r="A465" s="12">
        <v>462</v>
      </c>
      <c r="B465" s="13" t="str">
        <f t="shared" si="116"/>
        <v>22401</v>
      </c>
      <c r="C465" s="14" t="s">
        <v>30</v>
      </c>
      <c r="D465" s="13" t="str">
        <f>"陈辉达"</f>
        <v>陈辉达</v>
      </c>
      <c r="E465" s="13" t="str">
        <f t="shared" si="117"/>
        <v>女</v>
      </c>
    </row>
    <row r="466" ht="15.75" spans="1:5">
      <c r="A466" s="12">
        <v>463</v>
      </c>
      <c r="B466" s="13" t="str">
        <f t="shared" ref="B466:B485" si="118">"22501"</f>
        <v>22501</v>
      </c>
      <c r="C466" s="14" t="s">
        <v>31</v>
      </c>
      <c r="D466" s="13" t="str">
        <f>"马家澍"</f>
        <v>马家澍</v>
      </c>
      <c r="E466" s="13" t="str">
        <f t="shared" ref="E466:E471" si="119">"男"</f>
        <v>男</v>
      </c>
    </row>
    <row r="467" ht="15.75" spans="1:5">
      <c r="A467" s="12">
        <v>464</v>
      </c>
      <c r="B467" s="13" t="str">
        <f t="shared" si="118"/>
        <v>22501</v>
      </c>
      <c r="C467" s="14" t="s">
        <v>31</v>
      </c>
      <c r="D467" s="13" t="str">
        <f>"胥敏"</f>
        <v>胥敏</v>
      </c>
      <c r="E467" s="13" t="str">
        <f>"女"</f>
        <v>女</v>
      </c>
    </row>
    <row r="468" ht="15.75" spans="1:5">
      <c r="A468" s="12">
        <v>465</v>
      </c>
      <c r="B468" s="13" t="str">
        <f t="shared" si="118"/>
        <v>22501</v>
      </c>
      <c r="C468" s="14" t="s">
        <v>31</v>
      </c>
      <c r="D468" s="13" t="str">
        <f>"朱伟"</f>
        <v>朱伟</v>
      </c>
      <c r="E468" s="13" t="str">
        <f t="shared" si="119"/>
        <v>男</v>
      </c>
    </row>
    <row r="469" ht="15.75" spans="1:5">
      <c r="A469" s="12">
        <v>466</v>
      </c>
      <c r="B469" s="13" t="str">
        <f t="shared" si="118"/>
        <v>22501</v>
      </c>
      <c r="C469" s="14" t="s">
        <v>31</v>
      </c>
      <c r="D469" s="13" t="str">
        <f>"麦麦提艾力·麦麦提"</f>
        <v>麦麦提艾力·麦麦提</v>
      </c>
      <c r="E469" s="13" t="str">
        <f t="shared" si="119"/>
        <v>男</v>
      </c>
    </row>
    <row r="470" ht="15.75" spans="1:5">
      <c r="A470" s="12">
        <v>467</v>
      </c>
      <c r="B470" s="13" t="str">
        <f t="shared" si="118"/>
        <v>22501</v>
      </c>
      <c r="C470" s="14" t="s">
        <v>31</v>
      </c>
      <c r="D470" s="13" t="str">
        <f>"尹航"</f>
        <v>尹航</v>
      </c>
      <c r="E470" s="13" t="str">
        <f t="shared" si="119"/>
        <v>男</v>
      </c>
    </row>
    <row r="471" ht="15.75" spans="1:5">
      <c r="A471" s="12">
        <v>468</v>
      </c>
      <c r="B471" s="13" t="str">
        <f t="shared" si="118"/>
        <v>22501</v>
      </c>
      <c r="C471" s="14" t="s">
        <v>31</v>
      </c>
      <c r="D471" s="13" t="str">
        <f>"何高"</f>
        <v>何高</v>
      </c>
      <c r="E471" s="13" t="str">
        <f t="shared" si="119"/>
        <v>男</v>
      </c>
    </row>
    <row r="472" ht="15.75" spans="1:5">
      <c r="A472" s="12">
        <v>469</v>
      </c>
      <c r="B472" s="13" t="str">
        <f t="shared" si="118"/>
        <v>22501</v>
      </c>
      <c r="C472" s="14" t="s">
        <v>31</v>
      </c>
      <c r="D472" s="13" t="str">
        <f>"陈苗"</f>
        <v>陈苗</v>
      </c>
      <c r="E472" s="13" t="str">
        <f t="shared" ref="E472:E474" si="120">"女"</f>
        <v>女</v>
      </c>
    </row>
    <row r="473" ht="15.75" spans="1:5">
      <c r="A473" s="12">
        <v>470</v>
      </c>
      <c r="B473" s="13" t="str">
        <f t="shared" si="118"/>
        <v>22501</v>
      </c>
      <c r="C473" s="14" t="s">
        <v>31</v>
      </c>
      <c r="D473" s="13" t="str">
        <f>"黄宏宇"</f>
        <v>黄宏宇</v>
      </c>
      <c r="E473" s="13" t="str">
        <f t="shared" si="120"/>
        <v>女</v>
      </c>
    </row>
    <row r="474" ht="15.75" spans="1:5">
      <c r="A474" s="12">
        <v>471</v>
      </c>
      <c r="B474" s="13" t="str">
        <f t="shared" si="118"/>
        <v>22501</v>
      </c>
      <c r="C474" s="14" t="s">
        <v>31</v>
      </c>
      <c r="D474" s="13" t="str">
        <f>"许芳云"</f>
        <v>许芳云</v>
      </c>
      <c r="E474" s="13" t="str">
        <f t="shared" si="120"/>
        <v>女</v>
      </c>
    </row>
    <row r="475" ht="15.75" spans="1:5">
      <c r="A475" s="12">
        <v>472</v>
      </c>
      <c r="B475" s="13" t="str">
        <f t="shared" si="118"/>
        <v>22501</v>
      </c>
      <c r="C475" s="14" t="s">
        <v>31</v>
      </c>
      <c r="D475" s="13" t="str">
        <f>"史湘宜"</f>
        <v>史湘宜</v>
      </c>
      <c r="E475" s="13" t="str">
        <f>"男"</f>
        <v>男</v>
      </c>
    </row>
    <row r="476" ht="15.75" spans="1:5">
      <c r="A476" s="12">
        <v>473</v>
      </c>
      <c r="B476" s="13" t="str">
        <f t="shared" si="118"/>
        <v>22501</v>
      </c>
      <c r="C476" s="14" t="s">
        <v>31</v>
      </c>
      <c r="D476" s="13" t="str">
        <f>"于晨晨"</f>
        <v>于晨晨</v>
      </c>
      <c r="E476" s="13" t="str">
        <f>"男"</f>
        <v>男</v>
      </c>
    </row>
    <row r="477" ht="15.75" spans="1:5">
      <c r="A477" s="12">
        <v>474</v>
      </c>
      <c r="B477" s="13" t="str">
        <f t="shared" si="118"/>
        <v>22501</v>
      </c>
      <c r="C477" s="14" t="s">
        <v>31</v>
      </c>
      <c r="D477" s="13" t="str">
        <f>"郎婷婷"</f>
        <v>郎婷婷</v>
      </c>
      <c r="E477" s="13" t="str">
        <f t="shared" ref="E477:E480" si="121">"女"</f>
        <v>女</v>
      </c>
    </row>
    <row r="478" ht="15.75" spans="1:5">
      <c r="A478" s="12">
        <v>475</v>
      </c>
      <c r="B478" s="13" t="str">
        <f t="shared" si="118"/>
        <v>22501</v>
      </c>
      <c r="C478" s="14" t="s">
        <v>31</v>
      </c>
      <c r="D478" s="13" t="str">
        <f>"安雅祯"</f>
        <v>安雅祯</v>
      </c>
      <c r="E478" s="13" t="str">
        <f t="shared" si="121"/>
        <v>女</v>
      </c>
    </row>
    <row r="479" ht="15.75" spans="1:5">
      <c r="A479" s="12">
        <v>476</v>
      </c>
      <c r="B479" s="13" t="str">
        <f t="shared" si="118"/>
        <v>22501</v>
      </c>
      <c r="C479" s="14" t="s">
        <v>31</v>
      </c>
      <c r="D479" s="13" t="str">
        <f>"汪新星"</f>
        <v>汪新星</v>
      </c>
      <c r="E479" s="13" t="str">
        <f t="shared" si="121"/>
        <v>女</v>
      </c>
    </row>
    <row r="480" ht="15.75" spans="1:5">
      <c r="A480" s="12">
        <v>477</v>
      </c>
      <c r="B480" s="13" t="str">
        <f t="shared" si="118"/>
        <v>22501</v>
      </c>
      <c r="C480" s="14" t="s">
        <v>31</v>
      </c>
      <c r="D480" s="13" t="str">
        <f>"罗浚元"</f>
        <v>罗浚元</v>
      </c>
      <c r="E480" s="13" t="str">
        <f t="shared" si="121"/>
        <v>女</v>
      </c>
    </row>
    <row r="481" ht="15.75" spans="1:5">
      <c r="A481" s="12">
        <v>478</v>
      </c>
      <c r="B481" s="13" t="str">
        <f t="shared" si="118"/>
        <v>22501</v>
      </c>
      <c r="C481" s="14" t="s">
        <v>31</v>
      </c>
      <c r="D481" s="13" t="str">
        <f>"石法圣"</f>
        <v>石法圣</v>
      </c>
      <c r="E481" s="13" t="str">
        <f t="shared" ref="E481:E484" si="122">"男"</f>
        <v>男</v>
      </c>
    </row>
    <row r="482" ht="15.75" spans="1:5">
      <c r="A482" s="12">
        <v>479</v>
      </c>
      <c r="B482" s="13" t="str">
        <f t="shared" si="118"/>
        <v>22501</v>
      </c>
      <c r="C482" s="14" t="s">
        <v>31</v>
      </c>
      <c r="D482" s="13" t="str">
        <f>"何立勇"</f>
        <v>何立勇</v>
      </c>
      <c r="E482" s="13" t="str">
        <f t="shared" si="122"/>
        <v>男</v>
      </c>
    </row>
    <row r="483" ht="15.75" spans="1:5">
      <c r="A483" s="12">
        <v>480</v>
      </c>
      <c r="B483" s="13" t="str">
        <f t="shared" si="118"/>
        <v>22501</v>
      </c>
      <c r="C483" s="14" t="s">
        <v>31</v>
      </c>
      <c r="D483" s="13" t="str">
        <f>"王晨宇"</f>
        <v>王晨宇</v>
      </c>
      <c r="E483" s="13" t="str">
        <f t="shared" si="122"/>
        <v>男</v>
      </c>
    </row>
    <row r="484" ht="15.75" spans="1:5">
      <c r="A484" s="12">
        <v>481</v>
      </c>
      <c r="B484" s="13" t="str">
        <f t="shared" si="118"/>
        <v>22501</v>
      </c>
      <c r="C484" s="14" t="s">
        <v>31</v>
      </c>
      <c r="D484" s="13" t="str">
        <f>"徐杰"</f>
        <v>徐杰</v>
      </c>
      <c r="E484" s="13" t="str">
        <f t="shared" si="122"/>
        <v>男</v>
      </c>
    </row>
    <row r="485" ht="15.75" spans="1:5">
      <c r="A485" s="12">
        <v>482</v>
      </c>
      <c r="B485" s="13" t="str">
        <f t="shared" si="118"/>
        <v>22501</v>
      </c>
      <c r="C485" s="14" t="s">
        <v>31</v>
      </c>
      <c r="D485" s="13" t="str">
        <f>"谭硕"</f>
        <v>谭硕</v>
      </c>
      <c r="E485" s="13" t="str">
        <f t="shared" ref="E485:E488" si="123">"女"</f>
        <v>女</v>
      </c>
    </row>
    <row r="486" ht="15.75" spans="1:5">
      <c r="A486" s="12">
        <v>483</v>
      </c>
      <c r="B486" s="13" t="str">
        <f t="shared" ref="B486:B539" si="124">"22601"</f>
        <v>22601</v>
      </c>
      <c r="C486" s="14" t="s">
        <v>32</v>
      </c>
      <c r="D486" s="13" t="str">
        <f>"陈忆瑶"</f>
        <v>陈忆瑶</v>
      </c>
      <c r="E486" s="13" t="str">
        <f t="shared" si="123"/>
        <v>女</v>
      </c>
    </row>
    <row r="487" ht="15.75" spans="1:5">
      <c r="A487" s="12">
        <v>484</v>
      </c>
      <c r="B487" s="13" t="str">
        <f t="shared" si="124"/>
        <v>22601</v>
      </c>
      <c r="C487" s="14" t="s">
        <v>32</v>
      </c>
      <c r="D487" s="13" t="str">
        <f>"高婷婷"</f>
        <v>高婷婷</v>
      </c>
      <c r="E487" s="13" t="str">
        <f t="shared" si="123"/>
        <v>女</v>
      </c>
    </row>
    <row r="488" ht="15.75" spans="1:5">
      <c r="A488" s="12">
        <v>485</v>
      </c>
      <c r="B488" s="13" t="str">
        <f t="shared" si="124"/>
        <v>22601</v>
      </c>
      <c r="C488" s="14" t="s">
        <v>32</v>
      </c>
      <c r="D488" s="13" t="str">
        <f>"王贺泽"</f>
        <v>王贺泽</v>
      </c>
      <c r="E488" s="13" t="str">
        <f t="shared" si="123"/>
        <v>女</v>
      </c>
    </row>
    <row r="489" ht="15.75" spans="1:5">
      <c r="A489" s="12">
        <v>486</v>
      </c>
      <c r="B489" s="13" t="str">
        <f t="shared" si="124"/>
        <v>22601</v>
      </c>
      <c r="C489" s="14" t="s">
        <v>32</v>
      </c>
      <c r="D489" s="13" t="str">
        <f>"陈慕雨"</f>
        <v>陈慕雨</v>
      </c>
      <c r="E489" s="13" t="str">
        <f t="shared" ref="E489:E493" si="125">"男"</f>
        <v>男</v>
      </c>
    </row>
    <row r="490" ht="15.75" spans="1:5">
      <c r="A490" s="12">
        <v>487</v>
      </c>
      <c r="B490" s="13" t="str">
        <f t="shared" si="124"/>
        <v>22601</v>
      </c>
      <c r="C490" s="14" t="s">
        <v>32</v>
      </c>
      <c r="D490" s="13" t="str">
        <f>"王官伟"</f>
        <v>王官伟</v>
      </c>
      <c r="E490" s="13" t="str">
        <f t="shared" si="125"/>
        <v>男</v>
      </c>
    </row>
    <row r="491" ht="15.75" spans="1:5">
      <c r="A491" s="12">
        <v>488</v>
      </c>
      <c r="B491" s="13" t="str">
        <f t="shared" si="124"/>
        <v>22601</v>
      </c>
      <c r="C491" s="14" t="s">
        <v>32</v>
      </c>
      <c r="D491" s="13" t="str">
        <f>"刘坤龙"</f>
        <v>刘坤龙</v>
      </c>
      <c r="E491" s="13" t="str">
        <f t="shared" si="125"/>
        <v>男</v>
      </c>
    </row>
    <row r="492" ht="15.75" spans="1:5">
      <c r="A492" s="12">
        <v>489</v>
      </c>
      <c r="B492" s="13" t="str">
        <f t="shared" si="124"/>
        <v>22601</v>
      </c>
      <c r="C492" s="14" t="s">
        <v>32</v>
      </c>
      <c r="D492" s="13" t="str">
        <f>"杜旭"</f>
        <v>杜旭</v>
      </c>
      <c r="E492" s="13" t="str">
        <f t="shared" si="125"/>
        <v>男</v>
      </c>
    </row>
    <row r="493" ht="15.75" spans="1:5">
      <c r="A493" s="12">
        <v>490</v>
      </c>
      <c r="B493" s="13" t="str">
        <f t="shared" si="124"/>
        <v>22601</v>
      </c>
      <c r="C493" s="14" t="s">
        <v>32</v>
      </c>
      <c r="D493" s="13" t="str">
        <f>"彭涛"</f>
        <v>彭涛</v>
      </c>
      <c r="E493" s="13" t="str">
        <f t="shared" si="125"/>
        <v>男</v>
      </c>
    </row>
    <row r="494" ht="15.75" spans="1:5">
      <c r="A494" s="12">
        <v>491</v>
      </c>
      <c r="B494" s="13" t="str">
        <f t="shared" si="124"/>
        <v>22601</v>
      </c>
      <c r="C494" s="14" t="s">
        <v>32</v>
      </c>
      <c r="D494" s="13" t="str">
        <f>"汤彬彬"</f>
        <v>汤彬彬</v>
      </c>
      <c r="E494" s="13" t="str">
        <f t="shared" ref="E494:E499" si="126">"女"</f>
        <v>女</v>
      </c>
    </row>
    <row r="495" ht="15.75" spans="1:5">
      <c r="A495" s="12">
        <v>492</v>
      </c>
      <c r="B495" s="13" t="str">
        <f t="shared" si="124"/>
        <v>22601</v>
      </c>
      <c r="C495" s="14" t="s">
        <v>32</v>
      </c>
      <c r="D495" s="13" t="str">
        <f>"杜传鹏"</f>
        <v>杜传鹏</v>
      </c>
      <c r="E495" s="13" t="str">
        <f t="shared" ref="E495:E500" si="127">"男"</f>
        <v>男</v>
      </c>
    </row>
    <row r="496" ht="15.75" spans="1:5">
      <c r="A496" s="12">
        <v>493</v>
      </c>
      <c r="B496" s="13" t="str">
        <f t="shared" si="124"/>
        <v>22601</v>
      </c>
      <c r="C496" s="14" t="s">
        <v>32</v>
      </c>
      <c r="D496" s="13" t="str">
        <f>"李晓洋"</f>
        <v>李晓洋</v>
      </c>
      <c r="E496" s="13" t="str">
        <f t="shared" si="126"/>
        <v>女</v>
      </c>
    </row>
    <row r="497" ht="15.75" spans="1:5">
      <c r="A497" s="12">
        <v>494</v>
      </c>
      <c r="B497" s="13" t="str">
        <f t="shared" si="124"/>
        <v>22601</v>
      </c>
      <c r="C497" s="14" t="s">
        <v>32</v>
      </c>
      <c r="D497" s="13" t="str">
        <f>"张洪"</f>
        <v>张洪</v>
      </c>
      <c r="E497" s="13" t="str">
        <f t="shared" si="127"/>
        <v>男</v>
      </c>
    </row>
    <row r="498" ht="15.75" spans="1:5">
      <c r="A498" s="12">
        <v>495</v>
      </c>
      <c r="B498" s="13" t="str">
        <f t="shared" si="124"/>
        <v>22601</v>
      </c>
      <c r="C498" s="14" t="s">
        <v>32</v>
      </c>
      <c r="D498" s="13" t="str">
        <f>"李钰洁"</f>
        <v>李钰洁</v>
      </c>
      <c r="E498" s="13" t="str">
        <f t="shared" si="126"/>
        <v>女</v>
      </c>
    </row>
    <row r="499" ht="15.75" spans="1:5">
      <c r="A499" s="12">
        <v>496</v>
      </c>
      <c r="B499" s="13" t="str">
        <f t="shared" si="124"/>
        <v>22601</v>
      </c>
      <c r="C499" s="14" t="s">
        <v>32</v>
      </c>
      <c r="D499" s="13" t="str">
        <f>"陈敏"</f>
        <v>陈敏</v>
      </c>
      <c r="E499" s="13" t="str">
        <f t="shared" si="126"/>
        <v>女</v>
      </c>
    </row>
    <row r="500" ht="15.75" spans="1:5">
      <c r="A500" s="12">
        <v>497</v>
      </c>
      <c r="B500" s="13" t="str">
        <f t="shared" si="124"/>
        <v>22601</v>
      </c>
      <c r="C500" s="14" t="s">
        <v>32</v>
      </c>
      <c r="D500" s="13" t="str">
        <f>"孙虎"</f>
        <v>孙虎</v>
      </c>
      <c r="E500" s="13" t="str">
        <f t="shared" si="127"/>
        <v>男</v>
      </c>
    </row>
    <row r="501" ht="15.75" spans="1:5">
      <c r="A501" s="12">
        <v>498</v>
      </c>
      <c r="B501" s="13" t="str">
        <f t="shared" si="124"/>
        <v>22601</v>
      </c>
      <c r="C501" s="14" t="s">
        <v>32</v>
      </c>
      <c r="D501" s="13" t="str">
        <f>"李倩"</f>
        <v>李倩</v>
      </c>
      <c r="E501" s="13" t="str">
        <f t="shared" ref="E501:E506" si="128">"女"</f>
        <v>女</v>
      </c>
    </row>
    <row r="502" ht="15.75" spans="1:5">
      <c r="A502" s="12">
        <v>499</v>
      </c>
      <c r="B502" s="13" t="str">
        <f t="shared" si="124"/>
        <v>22601</v>
      </c>
      <c r="C502" s="14" t="s">
        <v>32</v>
      </c>
      <c r="D502" s="13" t="str">
        <f>"袁发"</f>
        <v>袁发</v>
      </c>
      <c r="E502" s="13" t="str">
        <f t="shared" ref="E502:E507" si="129">"男"</f>
        <v>男</v>
      </c>
    </row>
    <row r="503" ht="15.75" spans="1:5">
      <c r="A503" s="12">
        <v>500</v>
      </c>
      <c r="B503" s="13" t="str">
        <f t="shared" si="124"/>
        <v>22601</v>
      </c>
      <c r="C503" s="14" t="s">
        <v>32</v>
      </c>
      <c r="D503" s="13" t="str">
        <f>"吴梦思"</f>
        <v>吴梦思</v>
      </c>
      <c r="E503" s="13" t="str">
        <f t="shared" si="128"/>
        <v>女</v>
      </c>
    </row>
    <row r="504" ht="15.75" spans="1:5">
      <c r="A504" s="12">
        <v>501</v>
      </c>
      <c r="B504" s="13" t="str">
        <f t="shared" si="124"/>
        <v>22601</v>
      </c>
      <c r="C504" s="14" t="s">
        <v>32</v>
      </c>
      <c r="D504" s="13" t="str">
        <f>"张劲"</f>
        <v>张劲</v>
      </c>
      <c r="E504" s="13" t="str">
        <f t="shared" si="129"/>
        <v>男</v>
      </c>
    </row>
    <row r="505" ht="15.75" spans="1:5">
      <c r="A505" s="12">
        <v>502</v>
      </c>
      <c r="B505" s="13" t="str">
        <f t="shared" si="124"/>
        <v>22601</v>
      </c>
      <c r="C505" s="14" t="s">
        <v>32</v>
      </c>
      <c r="D505" s="13" t="str">
        <f>"邹娟"</f>
        <v>邹娟</v>
      </c>
      <c r="E505" s="13" t="str">
        <f t="shared" si="128"/>
        <v>女</v>
      </c>
    </row>
    <row r="506" ht="15.75" spans="1:5">
      <c r="A506" s="12">
        <v>503</v>
      </c>
      <c r="B506" s="13" t="str">
        <f t="shared" si="124"/>
        <v>22601</v>
      </c>
      <c r="C506" s="14" t="s">
        <v>32</v>
      </c>
      <c r="D506" s="13" t="str">
        <f>"黄鹤"</f>
        <v>黄鹤</v>
      </c>
      <c r="E506" s="13" t="str">
        <f t="shared" si="128"/>
        <v>女</v>
      </c>
    </row>
    <row r="507" ht="15.75" spans="1:5">
      <c r="A507" s="12">
        <v>504</v>
      </c>
      <c r="B507" s="13" t="str">
        <f t="shared" si="124"/>
        <v>22601</v>
      </c>
      <c r="C507" s="14" t="s">
        <v>32</v>
      </c>
      <c r="D507" s="13" t="str">
        <f>"李昆平"</f>
        <v>李昆平</v>
      </c>
      <c r="E507" s="13" t="str">
        <f t="shared" si="129"/>
        <v>男</v>
      </c>
    </row>
    <row r="508" ht="15.75" spans="1:5">
      <c r="A508" s="12">
        <v>505</v>
      </c>
      <c r="B508" s="13" t="str">
        <f t="shared" si="124"/>
        <v>22601</v>
      </c>
      <c r="C508" s="14" t="s">
        <v>32</v>
      </c>
      <c r="D508" s="13" t="str">
        <f>"陈蕾"</f>
        <v>陈蕾</v>
      </c>
      <c r="E508" s="13" t="str">
        <f t="shared" ref="E508:E512" si="130">"女"</f>
        <v>女</v>
      </c>
    </row>
    <row r="509" ht="15.75" spans="1:5">
      <c r="A509" s="12">
        <v>506</v>
      </c>
      <c r="B509" s="13" t="str">
        <f t="shared" si="124"/>
        <v>22601</v>
      </c>
      <c r="C509" s="14" t="s">
        <v>32</v>
      </c>
      <c r="D509" s="13" t="str">
        <f>"陆新月"</f>
        <v>陆新月</v>
      </c>
      <c r="E509" s="13" t="str">
        <f t="shared" si="130"/>
        <v>女</v>
      </c>
    </row>
    <row r="510" ht="15.75" spans="1:5">
      <c r="A510" s="12">
        <v>507</v>
      </c>
      <c r="B510" s="13" t="str">
        <f t="shared" si="124"/>
        <v>22601</v>
      </c>
      <c r="C510" s="14" t="s">
        <v>32</v>
      </c>
      <c r="D510" s="13" t="str">
        <f>"邹雨楠"</f>
        <v>邹雨楠</v>
      </c>
      <c r="E510" s="13" t="str">
        <f t="shared" si="130"/>
        <v>女</v>
      </c>
    </row>
    <row r="511" ht="15.75" spans="1:5">
      <c r="A511" s="12">
        <v>508</v>
      </c>
      <c r="B511" s="13" t="str">
        <f t="shared" si="124"/>
        <v>22601</v>
      </c>
      <c r="C511" s="14" t="s">
        <v>32</v>
      </c>
      <c r="D511" s="13" t="str">
        <f>"夏苏敬"</f>
        <v>夏苏敬</v>
      </c>
      <c r="E511" s="13" t="str">
        <f t="shared" si="130"/>
        <v>女</v>
      </c>
    </row>
    <row r="512" ht="15.75" spans="1:5">
      <c r="A512" s="12">
        <v>509</v>
      </c>
      <c r="B512" s="13" t="str">
        <f t="shared" si="124"/>
        <v>22601</v>
      </c>
      <c r="C512" s="14" t="s">
        <v>32</v>
      </c>
      <c r="D512" s="13" t="str">
        <f>"张宗尧"</f>
        <v>张宗尧</v>
      </c>
      <c r="E512" s="13" t="str">
        <f t="shared" si="130"/>
        <v>女</v>
      </c>
    </row>
    <row r="513" ht="15.75" spans="1:5">
      <c r="A513" s="12">
        <v>510</v>
      </c>
      <c r="B513" s="13" t="str">
        <f t="shared" si="124"/>
        <v>22601</v>
      </c>
      <c r="C513" s="14" t="s">
        <v>32</v>
      </c>
      <c r="D513" s="13" t="str">
        <f>"周闯"</f>
        <v>周闯</v>
      </c>
      <c r="E513" s="13" t="str">
        <f>"男"</f>
        <v>男</v>
      </c>
    </row>
    <row r="514" ht="15.75" spans="1:5">
      <c r="A514" s="12">
        <v>511</v>
      </c>
      <c r="B514" s="13" t="str">
        <f t="shared" si="124"/>
        <v>22601</v>
      </c>
      <c r="C514" s="14" t="s">
        <v>32</v>
      </c>
      <c r="D514" s="13" t="str">
        <f>"崔红"</f>
        <v>崔红</v>
      </c>
      <c r="E514" s="13" t="str">
        <f t="shared" ref="E514:E520" si="131">"女"</f>
        <v>女</v>
      </c>
    </row>
    <row r="515" ht="15.75" spans="1:5">
      <c r="A515" s="12">
        <v>512</v>
      </c>
      <c r="B515" s="13" t="str">
        <f t="shared" si="124"/>
        <v>22601</v>
      </c>
      <c r="C515" s="14" t="s">
        <v>32</v>
      </c>
      <c r="D515" s="13" t="str">
        <f>"任凯"</f>
        <v>任凯</v>
      </c>
      <c r="E515" s="13" t="str">
        <f>"男"</f>
        <v>男</v>
      </c>
    </row>
    <row r="516" ht="15.75" spans="1:5">
      <c r="A516" s="12">
        <v>513</v>
      </c>
      <c r="B516" s="13" t="str">
        <f t="shared" si="124"/>
        <v>22601</v>
      </c>
      <c r="C516" s="14" t="s">
        <v>32</v>
      </c>
      <c r="D516" s="13" t="str">
        <f>"张艳艳"</f>
        <v>张艳艳</v>
      </c>
      <c r="E516" s="13" t="str">
        <f t="shared" si="131"/>
        <v>女</v>
      </c>
    </row>
    <row r="517" ht="15.75" spans="1:5">
      <c r="A517" s="12">
        <v>514</v>
      </c>
      <c r="B517" s="13" t="str">
        <f t="shared" si="124"/>
        <v>22601</v>
      </c>
      <c r="C517" s="14" t="s">
        <v>32</v>
      </c>
      <c r="D517" s="13" t="str">
        <f>"李梅"</f>
        <v>李梅</v>
      </c>
      <c r="E517" s="13" t="str">
        <f t="shared" si="131"/>
        <v>女</v>
      </c>
    </row>
    <row r="518" ht="15.75" spans="1:5">
      <c r="A518" s="12">
        <v>515</v>
      </c>
      <c r="B518" s="13" t="str">
        <f t="shared" si="124"/>
        <v>22601</v>
      </c>
      <c r="C518" s="14" t="s">
        <v>32</v>
      </c>
      <c r="D518" s="13" t="str">
        <f>"杨梓妤"</f>
        <v>杨梓妤</v>
      </c>
      <c r="E518" s="13" t="str">
        <f t="shared" si="131"/>
        <v>女</v>
      </c>
    </row>
    <row r="519" ht="15.75" spans="1:5">
      <c r="A519" s="12">
        <v>516</v>
      </c>
      <c r="B519" s="13" t="str">
        <f t="shared" si="124"/>
        <v>22601</v>
      </c>
      <c r="C519" s="14" t="s">
        <v>32</v>
      </c>
      <c r="D519" s="13" t="str">
        <f>"吕艺"</f>
        <v>吕艺</v>
      </c>
      <c r="E519" s="13" t="str">
        <f t="shared" si="131"/>
        <v>女</v>
      </c>
    </row>
    <row r="520" ht="15.75" spans="1:5">
      <c r="A520" s="12">
        <v>517</v>
      </c>
      <c r="B520" s="13" t="str">
        <f t="shared" si="124"/>
        <v>22601</v>
      </c>
      <c r="C520" s="14" t="s">
        <v>32</v>
      </c>
      <c r="D520" s="13" t="str">
        <f>"黄亚辉"</f>
        <v>黄亚辉</v>
      </c>
      <c r="E520" s="13" t="str">
        <f t="shared" si="131"/>
        <v>女</v>
      </c>
    </row>
    <row r="521" ht="15.75" spans="1:5">
      <c r="A521" s="12">
        <v>518</v>
      </c>
      <c r="B521" s="13" t="str">
        <f t="shared" si="124"/>
        <v>22601</v>
      </c>
      <c r="C521" s="14" t="s">
        <v>32</v>
      </c>
      <c r="D521" s="13" t="str">
        <f>"瞿民淳"</f>
        <v>瞿民淳</v>
      </c>
      <c r="E521" s="13" t="str">
        <f>"男"</f>
        <v>男</v>
      </c>
    </row>
    <row r="522" ht="15.75" spans="1:5">
      <c r="A522" s="12">
        <v>519</v>
      </c>
      <c r="B522" s="13" t="str">
        <f t="shared" si="124"/>
        <v>22601</v>
      </c>
      <c r="C522" s="14" t="s">
        <v>32</v>
      </c>
      <c r="D522" s="13" t="str">
        <f>"孟骞"</f>
        <v>孟骞</v>
      </c>
      <c r="E522" s="13" t="str">
        <f t="shared" ref="E522:E526" si="132">"女"</f>
        <v>女</v>
      </c>
    </row>
    <row r="523" ht="15.75" spans="1:5">
      <c r="A523" s="12">
        <v>520</v>
      </c>
      <c r="B523" s="13" t="str">
        <f t="shared" si="124"/>
        <v>22601</v>
      </c>
      <c r="C523" s="14" t="s">
        <v>32</v>
      </c>
      <c r="D523" s="13" t="str">
        <f>"李梦云"</f>
        <v>李梦云</v>
      </c>
      <c r="E523" s="13" t="str">
        <f t="shared" si="132"/>
        <v>女</v>
      </c>
    </row>
    <row r="524" ht="15.75" spans="1:5">
      <c r="A524" s="12">
        <v>521</v>
      </c>
      <c r="B524" s="13" t="str">
        <f t="shared" si="124"/>
        <v>22601</v>
      </c>
      <c r="C524" s="14" t="s">
        <v>32</v>
      </c>
      <c r="D524" s="13" t="str">
        <f>"王雅辉"</f>
        <v>王雅辉</v>
      </c>
      <c r="E524" s="13" t="str">
        <f t="shared" si="132"/>
        <v>女</v>
      </c>
    </row>
    <row r="525" ht="15.75" spans="1:5">
      <c r="A525" s="12">
        <v>522</v>
      </c>
      <c r="B525" s="13" t="str">
        <f t="shared" si="124"/>
        <v>22601</v>
      </c>
      <c r="C525" s="14" t="s">
        <v>32</v>
      </c>
      <c r="D525" s="13" t="str">
        <f>"胡烨"</f>
        <v>胡烨</v>
      </c>
      <c r="E525" s="13" t="str">
        <f t="shared" si="132"/>
        <v>女</v>
      </c>
    </row>
    <row r="526" ht="15.75" spans="1:5">
      <c r="A526" s="12">
        <v>523</v>
      </c>
      <c r="B526" s="13" t="str">
        <f t="shared" si="124"/>
        <v>22601</v>
      </c>
      <c r="C526" s="14" t="s">
        <v>32</v>
      </c>
      <c r="D526" s="13" t="str">
        <f>"龚泽慧"</f>
        <v>龚泽慧</v>
      </c>
      <c r="E526" s="13" t="str">
        <f t="shared" si="132"/>
        <v>女</v>
      </c>
    </row>
    <row r="527" ht="15.75" spans="1:5">
      <c r="A527" s="12">
        <v>524</v>
      </c>
      <c r="B527" s="13" t="str">
        <f t="shared" si="124"/>
        <v>22601</v>
      </c>
      <c r="C527" s="14" t="s">
        <v>32</v>
      </c>
      <c r="D527" s="13" t="str">
        <f>"关迪"</f>
        <v>关迪</v>
      </c>
      <c r="E527" s="13" t="str">
        <f>"男"</f>
        <v>男</v>
      </c>
    </row>
    <row r="528" ht="15.75" spans="1:5">
      <c r="A528" s="12">
        <v>525</v>
      </c>
      <c r="B528" s="13" t="str">
        <f t="shared" si="124"/>
        <v>22601</v>
      </c>
      <c r="C528" s="14" t="s">
        <v>32</v>
      </c>
      <c r="D528" s="13" t="str">
        <f>"黄登旺"</f>
        <v>黄登旺</v>
      </c>
      <c r="E528" s="13" t="str">
        <f>"男"</f>
        <v>男</v>
      </c>
    </row>
    <row r="529" ht="15.75" spans="1:5">
      <c r="A529" s="12">
        <v>526</v>
      </c>
      <c r="B529" s="13" t="str">
        <f t="shared" si="124"/>
        <v>22601</v>
      </c>
      <c r="C529" s="14" t="s">
        <v>32</v>
      </c>
      <c r="D529" s="13" t="str">
        <f>"徐鄢雯"</f>
        <v>徐鄢雯</v>
      </c>
      <c r="E529" s="13" t="str">
        <f t="shared" ref="E529:E533" si="133">"女"</f>
        <v>女</v>
      </c>
    </row>
    <row r="530" ht="15.75" spans="1:5">
      <c r="A530" s="12">
        <v>527</v>
      </c>
      <c r="B530" s="13" t="str">
        <f t="shared" si="124"/>
        <v>22601</v>
      </c>
      <c r="C530" s="14" t="s">
        <v>32</v>
      </c>
      <c r="D530" s="13" t="str">
        <f>"王欣如"</f>
        <v>王欣如</v>
      </c>
      <c r="E530" s="13" t="str">
        <f t="shared" si="133"/>
        <v>女</v>
      </c>
    </row>
    <row r="531" ht="15.75" spans="1:5">
      <c r="A531" s="12">
        <v>528</v>
      </c>
      <c r="B531" s="13" t="str">
        <f t="shared" si="124"/>
        <v>22601</v>
      </c>
      <c r="C531" s="14" t="s">
        <v>32</v>
      </c>
      <c r="D531" s="13" t="str">
        <f>"刘颖"</f>
        <v>刘颖</v>
      </c>
      <c r="E531" s="13" t="str">
        <f t="shared" si="133"/>
        <v>女</v>
      </c>
    </row>
    <row r="532" ht="15.75" spans="1:5">
      <c r="A532" s="12">
        <v>529</v>
      </c>
      <c r="B532" s="13" t="str">
        <f t="shared" si="124"/>
        <v>22601</v>
      </c>
      <c r="C532" s="14" t="s">
        <v>32</v>
      </c>
      <c r="D532" s="13" t="str">
        <f>"张谦"</f>
        <v>张谦</v>
      </c>
      <c r="E532" s="13" t="str">
        <f t="shared" si="133"/>
        <v>女</v>
      </c>
    </row>
    <row r="533" ht="15.75" spans="1:5">
      <c r="A533" s="12">
        <v>530</v>
      </c>
      <c r="B533" s="13" t="str">
        <f t="shared" si="124"/>
        <v>22601</v>
      </c>
      <c r="C533" s="14" t="s">
        <v>32</v>
      </c>
      <c r="D533" s="13" t="str">
        <f>"袁梦亚"</f>
        <v>袁梦亚</v>
      </c>
      <c r="E533" s="13" t="str">
        <f t="shared" si="133"/>
        <v>女</v>
      </c>
    </row>
    <row r="534" ht="15.75" spans="1:5">
      <c r="A534" s="12">
        <v>531</v>
      </c>
      <c r="B534" s="13" t="str">
        <f t="shared" si="124"/>
        <v>22601</v>
      </c>
      <c r="C534" s="14" t="s">
        <v>32</v>
      </c>
      <c r="D534" s="13" t="str">
        <f>"李文"</f>
        <v>李文</v>
      </c>
      <c r="E534" s="13" t="str">
        <f>"男"</f>
        <v>男</v>
      </c>
    </row>
    <row r="535" ht="15.75" spans="1:5">
      <c r="A535" s="12">
        <v>532</v>
      </c>
      <c r="B535" s="13" t="str">
        <f t="shared" si="124"/>
        <v>22601</v>
      </c>
      <c r="C535" s="14" t="s">
        <v>32</v>
      </c>
      <c r="D535" s="13" t="str">
        <f>"李子航"</f>
        <v>李子航</v>
      </c>
      <c r="E535" s="13" t="str">
        <f>"男"</f>
        <v>男</v>
      </c>
    </row>
    <row r="536" ht="15.75" spans="1:5">
      <c r="A536" s="12">
        <v>533</v>
      </c>
      <c r="B536" s="13" t="str">
        <f t="shared" si="124"/>
        <v>22601</v>
      </c>
      <c r="C536" s="14" t="s">
        <v>32</v>
      </c>
      <c r="D536" s="13" t="str">
        <f>"章少俊"</f>
        <v>章少俊</v>
      </c>
      <c r="E536" s="13" t="str">
        <f t="shared" ref="E536:E539" si="134">"女"</f>
        <v>女</v>
      </c>
    </row>
    <row r="537" ht="15.75" spans="1:5">
      <c r="A537" s="12">
        <v>534</v>
      </c>
      <c r="B537" s="13" t="str">
        <f t="shared" si="124"/>
        <v>22601</v>
      </c>
      <c r="C537" s="14" t="s">
        <v>32</v>
      </c>
      <c r="D537" s="13" t="str">
        <f>"杨诗华"</f>
        <v>杨诗华</v>
      </c>
      <c r="E537" s="13" t="str">
        <f t="shared" si="134"/>
        <v>女</v>
      </c>
    </row>
    <row r="538" ht="15.75" spans="1:5">
      <c r="A538" s="12">
        <v>535</v>
      </c>
      <c r="B538" s="13" t="str">
        <f t="shared" si="124"/>
        <v>22601</v>
      </c>
      <c r="C538" s="14" t="s">
        <v>32</v>
      </c>
      <c r="D538" s="13" t="str">
        <f>"周潇晓"</f>
        <v>周潇晓</v>
      </c>
      <c r="E538" s="13" t="str">
        <f t="shared" si="134"/>
        <v>女</v>
      </c>
    </row>
    <row r="539" ht="15.75" spans="1:5">
      <c r="A539" s="12">
        <v>536</v>
      </c>
      <c r="B539" s="13" t="str">
        <f t="shared" si="124"/>
        <v>22601</v>
      </c>
      <c r="C539" s="14" t="s">
        <v>32</v>
      </c>
      <c r="D539" s="13" t="str">
        <f>"黄素雅"</f>
        <v>黄素雅</v>
      </c>
      <c r="E539" s="13" t="str">
        <f t="shared" si="134"/>
        <v>女</v>
      </c>
    </row>
    <row r="540" ht="15.75" spans="1:5">
      <c r="A540" s="12">
        <v>537</v>
      </c>
      <c r="B540" s="13" t="str">
        <f t="shared" ref="B540:B545" si="135">"22701"</f>
        <v>22701</v>
      </c>
      <c r="C540" s="14" t="s">
        <v>33</v>
      </c>
      <c r="D540" s="13" t="str">
        <f>"丁向东"</f>
        <v>丁向东</v>
      </c>
      <c r="E540" s="13" t="str">
        <f>"男"</f>
        <v>男</v>
      </c>
    </row>
    <row r="541" ht="15.75" spans="1:5">
      <c r="A541" s="12">
        <v>538</v>
      </c>
      <c r="B541" s="13" t="str">
        <f t="shared" si="135"/>
        <v>22701</v>
      </c>
      <c r="C541" s="14" t="s">
        <v>33</v>
      </c>
      <c r="D541" s="13" t="str">
        <f>"李思敏"</f>
        <v>李思敏</v>
      </c>
      <c r="E541" s="13" t="str">
        <f t="shared" ref="E541:E546" si="136">"女"</f>
        <v>女</v>
      </c>
    </row>
    <row r="542" ht="15.75" spans="1:5">
      <c r="A542" s="12">
        <v>539</v>
      </c>
      <c r="B542" s="13" t="str">
        <f t="shared" si="135"/>
        <v>22701</v>
      </c>
      <c r="C542" s="14" t="s">
        <v>33</v>
      </c>
      <c r="D542" s="13" t="str">
        <f>"陈果"</f>
        <v>陈果</v>
      </c>
      <c r="E542" s="13" t="str">
        <f>"男"</f>
        <v>男</v>
      </c>
    </row>
    <row r="543" ht="15.75" spans="1:5">
      <c r="A543" s="12">
        <v>540</v>
      </c>
      <c r="B543" s="13" t="str">
        <f t="shared" si="135"/>
        <v>22701</v>
      </c>
      <c r="C543" s="14" t="s">
        <v>33</v>
      </c>
      <c r="D543" s="13" t="str">
        <f>"王锜"</f>
        <v>王锜</v>
      </c>
      <c r="E543" s="13" t="str">
        <f t="shared" si="136"/>
        <v>女</v>
      </c>
    </row>
    <row r="544" ht="15.75" spans="1:5">
      <c r="A544" s="12">
        <v>541</v>
      </c>
      <c r="B544" s="13" t="str">
        <f t="shared" si="135"/>
        <v>22701</v>
      </c>
      <c r="C544" s="14" t="s">
        <v>33</v>
      </c>
      <c r="D544" s="13" t="str">
        <f>"代晓"</f>
        <v>代晓</v>
      </c>
      <c r="E544" s="13" t="str">
        <f t="shared" si="136"/>
        <v>女</v>
      </c>
    </row>
    <row r="545" ht="15.75" spans="1:5">
      <c r="A545" s="12">
        <v>542</v>
      </c>
      <c r="B545" s="13" t="str">
        <f t="shared" si="135"/>
        <v>22701</v>
      </c>
      <c r="C545" s="14" t="s">
        <v>33</v>
      </c>
      <c r="D545" s="13" t="str">
        <f>"莫玲霞"</f>
        <v>莫玲霞</v>
      </c>
      <c r="E545" s="13" t="str">
        <f t="shared" si="136"/>
        <v>女</v>
      </c>
    </row>
    <row r="546" ht="15.75" spans="1:5">
      <c r="A546" s="12">
        <v>543</v>
      </c>
      <c r="B546" s="13" t="str">
        <f>"22807"</f>
        <v>22807</v>
      </c>
      <c r="C546" s="14" t="s">
        <v>34</v>
      </c>
      <c r="D546" s="13" t="str">
        <f>"龚佳佳"</f>
        <v>龚佳佳</v>
      </c>
      <c r="E546" s="13" t="str">
        <f t="shared" si="136"/>
        <v>女</v>
      </c>
    </row>
    <row r="547" ht="15.75" spans="1:5">
      <c r="A547" s="12">
        <v>544</v>
      </c>
      <c r="B547" s="13" t="str">
        <f t="shared" ref="B547:B549" si="137">"22901"</f>
        <v>22901</v>
      </c>
      <c r="C547" s="14" t="s">
        <v>35</v>
      </c>
      <c r="D547" s="13" t="str">
        <f>"胡生强"</f>
        <v>胡生强</v>
      </c>
      <c r="E547" s="13" t="str">
        <f t="shared" ref="E547:E552" si="138">"男"</f>
        <v>男</v>
      </c>
    </row>
    <row r="548" ht="15.75" spans="1:5">
      <c r="A548" s="12">
        <v>545</v>
      </c>
      <c r="B548" s="13" t="str">
        <f t="shared" si="137"/>
        <v>22901</v>
      </c>
      <c r="C548" s="14" t="s">
        <v>35</v>
      </c>
      <c r="D548" s="13" t="str">
        <f>"贺广情"</f>
        <v>贺广情</v>
      </c>
      <c r="E548" s="13" t="str">
        <f t="shared" si="138"/>
        <v>男</v>
      </c>
    </row>
    <row r="549" ht="15.75" spans="1:5">
      <c r="A549" s="12">
        <v>546</v>
      </c>
      <c r="B549" s="13" t="str">
        <f t="shared" si="137"/>
        <v>22901</v>
      </c>
      <c r="C549" s="14" t="s">
        <v>35</v>
      </c>
      <c r="D549" s="13" t="str">
        <f>"秦巧云"</f>
        <v>秦巧云</v>
      </c>
      <c r="E549" s="13" t="str">
        <f t="shared" ref="E549:E554" si="139">"女"</f>
        <v>女</v>
      </c>
    </row>
    <row r="550" ht="15.75" spans="1:5">
      <c r="A550" s="12">
        <v>547</v>
      </c>
      <c r="B550" s="13" t="str">
        <f t="shared" ref="B550:B554" si="140">"23001"</f>
        <v>23001</v>
      </c>
      <c r="C550" s="14" t="s">
        <v>36</v>
      </c>
      <c r="D550" s="13" t="str">
        <f>"陈祎夏"</f>
        <v>陈祎夏</v>
      </c>
      <c r="E550" s="13" t="str">
        <f t="shared" si="139"/>
        <v>女</v>
      </c>
    </row>
    <row r="551" ht="15.75" spans="1:5">
      <c r="A551" s="12">
        <v>548</v>
      </c>
      <c r="B551" s="13" t="str">
        <f t="shared" si="140"/>
        <v>23001</v>
      </c>
      <c r="C551" s="14" t="s">
        <v>36</v>
      </c>
      <c r="D551" s="13" t="str">
        <f>"徐林康"</f>
        <v>徐林康</v>
      </c>
      <c r="E551" s="13" t="str">
        <f t="shared" si="138"/>
        <v>男</v>
      </c>
    </row>
    <row r="552" ht="15.75" spans="1:5">
      <c r="A552" s="12">
        <v>549</v>
      </c>
      <c r="B552" s="13" t="str">
        <f t="shared" si="140"/>
        <v>23001</v>
      </c>
      <c r="C552" s="14" t="s">
        <v>36</v>
      </c>
      <c r="D552" s="13" t="str">
        <f>"刘浪"</f>
        <v>刘浪</v>
      </c>
      <c r="E552" s="13" t="str">
        <f t="shared" si="138"/>
        <v>男</v>
      </c>
    </row>
    <row r="553" ht="15.75" spans="1:5">
      <c r="A553" s="12">
        <v>550</v>
      </c>
      <c r="B553" s="13" t="str">
        <f t="shared" si="140"/>
        <v>23001</v>
      </c>
      <c r="C553" s="14" t="s">
        <v>36</v>
      </c>
      <c r="D553" s="13" t="str">
        <f>"贺嘉丽"</f>
        <v>贺嘉丽</v>
      </c>
      <c r="E553" s="13" t="str">
        <f t="shared" si="139"/>
        <v>女</v>
      </c>
    </row>
    <row r="554" ht="15.75" spans="1:5">
      <c r="A554" s="12">
        <v>551</v>
      </c>
      <c r="B554" s="13" t="str">
        <f t="shared" si="140"/>
        <v>23001</v>
      </c>
      <c r="C554" s="14" t="s">
        <v>36</v>
      </c>
      <c r="D554" s="13" t="str">
        <f>"章慧"</f>
        <v>章慧</v>
      </c>
      <c r="E554" s="13" t="str">
        <f t="shared" si="139"/>
        <v>女</v>
      </c>
    </row>
    <row r="555" ht="15.75" spans="1:5">
      <c r="A555" s="12">
        <v>552</v>
      </c>
      <c r="B555" s="13" t="str">
        <f t="shared" ref="B555:B565" si="141">"23002"</f>
        <v>23002</v>
      </c>
      <c r="C555" s="14" t="s">
        <v>36</v>
      </c>
      <c r="D555" s="13" t="str">
        <f>"杨旭东"</f>
        <v>杨旭东</v>
      </c>
      <c r="E555" s="13" t="str">
        <f t="shared" ref="E555:E557" si="142">"男"</f>
        <v>男</v>
      </c>
    </row>
    <row r="556" ht="15.75" spans="1:5">
      <c r="A556" s="12">
        <v>553</v>
      </c>
      <c r="B556" s="13" t="str">
        <f t="shared" si="141"/>
        <v>23002</v>
      </c>
      <c r="C556" s="14" t="s">
        <v>36</v>
      </c>
      <c r="D556" s="13" t="str">
        <f>"刘燕雄"</f>
        <v>刘燕雄</v>
      </c>
      <c r="E556" s="13" t="str">
        <f t="shared" si="142"/>
        <v>男</v>
      </c>
    </row>
    <row r="557" ht="15.75" spans="1:5">
      <c r="A557" s="12">
        <v>554</v>
      </c>
      <c r="B557" s="13" t="str">
        <f t="shared" si="141"/>
        <v>23002</v>
      </c>
      <c r="C557" s="14" t="s">
        <v>36</v>
      </c>
      <c r="D557" s="13" t="str">
        <f>"胡翼"</f>
        <v>胡翼</v>
      </c>
      <c r="E557" s="13" t="str">
        <f t="shared" si="142"/>
        <v>男</v>
      </c>
    </row>
    <row r="558" ht="15.75" spans="1:5">
      <c r="A558" s="12">
        <v>555</v>
      </c>
      <c r="B558" s="13" t="str">
        <f t="shared" si="141"/>
        <v>23002</v>
      </c>
      <c r="C558" s="14" t="s">
        <v>36</v>
      </c>
      <c r="D558" s="13" t="str">
        <f>"卢娟"</f>
        <v>卢娟</v>
      </c>
      <c r="E558" s="13" t="str">
        <f>"女"</f>
        <v>女</v>
      </c>
    </row>
    <row r="559" ht="15.75" spans="1:5">
      <c r="A559" s="12">
        <v>556</v>
      </c>
      <c r="B559" s="13" t="str">
        <f t="shared" si="141"/>
        <v>23002</v>
      </c>
      <c r="C559" s="14" t="s">
        <v>36</v>
      </c>
      <c r="D559" s="13" t="str">
        <f>"刘天赐"</f>
        <v>刘天赐</v>
      </c>
      <c r="E559" s="13" t="str">
        <f t="shared" ref="E559:E564" si="143">"男"</f>
        <v>男</v>
      </c>
    </row>
    <row r="560" ht="15.75" spans="1:5">
      <c r="A560" s="12">
        <v>557</v>
      </c>
      <c r="B560" s="13" t="str">
        <f t="shared" si="141"/>
        <v>23002</v>
      </c>
      <c r="C560" s="14" t="s">
        <v>36</v>
      </c>
      <c r="D560" s="13" t="str">
        <f>"方俊浩"</f>
        <v>方俊浩</v>
      </c>
      <c r="E560" s="13" t="str">
        <f t="shared" si="143"/>
        <v>男</v>
      </c>
    </row>
    <row r="561" ht="15.75" spans="1:5">
      <c r="A561" s="12">
        <v>558</v>
      </c>
      <c r="B561" s="13" t="str">
        <f t="shared" si="141"/>
        <v>23002</v>
      </c>
      <c r="C561" s="14" t="s">
        <v>36</v>
      </c>
      <c r="D561" s="13" t="str">
        <f>"许学可"</f>
        <v>许学可</v>
      </c>
      <c r="E561" s="13" t="str">
        <f t="shared" si="143"/>
        <v>男</v>
      </c>
    </row>
    <row r="562" ht="15.75" spans="1:5">
      <c r="A562" s="12">
        <v>559</v>
      </c>
      <c r="B562" s="13" t="str">
        <f t="shared" si="141"/>
        <v>23002</v>
      </c>
      <c r="C562" s="14" t="s">
        <v>36</v>
      </c>
      <c r="D562" s="13" t="str">
        <f>"谢思宇"</f>
        <v>谢思宇</v>
      </c>
      <c r="E562" s="13" t="str">
        <f t="shared" si="143"/>
        <v>男</v>
      </c>
    </row>
    <row r="563" ht="15.75" spans="1:5">
      <c r="A563" s="12">
        <v>560</v>
      </c>
      <c r="B563" s="13" t="str">
        <f t="shared" si="141"/>
        <v>23002</v>
      </c>
      <c r="C563" s="14" t="s">
        <v>36</v>
      </c>
      <c r="D563" s="13" t="str">
        <f>"常鑫"</f>
        <v>常鑫</v>
      </c>
      <c r="E563" s="13" t="str">
        <f t="shared" si="143"/>
        <v>男</v>
      </c>
    </row>
    <row r="564" ht="15.75" spans="1:5">
      <c r="A564" s="12">
        <v>561</v>
      </c>
      <c r="B564" s="13" t="str">
        <f t="shared" si="141"/>
        <v>23002</v>
      </c>
      <c r="C564" s="14" t="s">
        <v>36</v>
      </c>
      <c r="D564" s="13" t="str">
        <f>"侯冰林"</f>
        <v>侯冰林</v>
      </c>
      <c r="E564" s="13" t="str">
        <f t="shared" si="143"/>
        <v>男</v>
      </c>
    </row>
    <row r="565" ht="15.75" spans="1:5">
      <c r="A565" s="12">
        <v>562</v>
      </c>
      <c r="B565" s="13" t="str">
        <f t="shared" si="141"/>
        <v>23002</v>
      </c>
      <c r="C565" s="14" t="s">
        <v>36</v>
      </c>
      <c r="D565" s="13" t="str">
        <f>"刘洁"</f>
        <v>刘洁</v>
      </c>
      <c r="E565" s="13" t="str">
        <f t="shared" ref="E565:E567" si="144">"女"</f>
        <v>女</v>
      </c>
    </row>
    <row r="566" ht="15.75" spans="1:5">
      <c r="A566" s="12">
        <v>563</v>
      </c>
      <c r="B566" s="13" t="str">
        <f t="shared" ref="B566:B568" si="145">"23101"</f>
        <v>23101</v>
      </c>
      <c r="C566" s="14" t="s">
        <v>37</v>
      </c>
      <c r="D566" s="13" t="str">
        <f>"任合欢"</f>
        <v>任合欢</v>
      </c>
      <c r="E566" s="13" t="str">
        <f t="shared" si="144"/>
        <v>女</v>
      </c>
    </row>
    <row r="567" ht="15.75" spans="1:5">
      <c r="A567" s="12">
        <v>564</v>
      </c>
      <c r="B567" s="13" t="str">
        <f t="shared" si="145"/>
        <v>23101</v>
      </c>
      <c r="C567" s="14" t="s">
        <v>37</v>
      </c>
      <c r="D567" s="13" t="str">
        <f>"张舒凡"</f>
        <v>张舒凡</v>
      </c>
      <c r="E567" s="13" t="str">
        <f t="shared" si="144"/>
        <v>女</v>
      </c>
    </row>
    <row r="568" ht="15.75" spans="1:5">
      <c r="A568" s="12">
        <v>565</v>
      </c>
      <c r="B568" s="13" t="str">
        <f t="shared" si="145"/>
        <v>23101</v>
      </c>
      <c r="C568" s="14" t="s">
        <v>37</v>
      </c>
      <c r="D568" s="13" t="str">
        <f>"万里敏"</f>
        <v>万里敏</v>
      </c>
      <c r="E568" s="13" t="str">
        <f>"男"</f>
        <v>男</v>
      </c>
    </row>
    <row r="569" ht="15.75" spans="1:5">
      <c r="A569" s="12">
        <v>566</v>
      </c>
      <c r="B569" s="13" t="str">
        <f t="shared" ref="B569:B577" si="146">"23201"</f>
        <v>23201</v>
      </c>
      <c r="C569" s="14" t="s">
        <v>38</v>
      </c>
      <c r="D569" s="13" t="str">
        <f>"王诗玉"</f>
        <v>王诗玉</v>
      </c>
      <c r="E569" s="13" t="str">
        <f t="shared" ref="E569:E571" si="147">"女"</f>
        <v>女</v>
      </c>
    </row>
    <row r="570" ht="15.75" spans="1:5">
      <c r="A570" s="12">
        <v>567</v>
      </c>
      <c r="B570" s="13" t="str">
        <f t="shared" si="146"/>
        <v>23201</v>
      </c>
      <c r="C570" s="14" t="s">
        <v>38</v>
      </c>
      <c r="D570" s="13" t="str">
        <f>"高月明"</f>
        <v>高月明</v>
      </c>
      <c r="E570" s="13" t="str">
        <f t="shared" si="147"/>
        <v>女</v>
      </c>
    </row>
    <row r="571" ht="15.75" spans="1:5">
      <c r="A571" s="12">
        <v>568</v>
      </c>
      <c r="B571" s="13" t="str">
        <f t="shared" si="146"/>
        <v>23201</v>
      </c>
      <c r="C571" s="14" t="s">
        <v>38</v>
      </c>
      <c r="D571" s="13" t="str">
        <f>"龚子雯"</f>
        <v>龚子雯</v>
      </c>
      <c r="E571" s="13" t="str">
        <f t="shared" si="147"/>
        <v>女</v>
      </c>
    </row>
    <row r="572" ht="15.75" spans="1:5">
      <c r="A572" s="12">
        <v>569</v>
      </c>
      <c r="B572" s="13" t="str">
        <f t="shared" si="146"/>
        <v>23201</v>
      </c>
      <c r="C572" s="14" t="s">
        <v>38</v>
      </c>
      <c r="D572" s="13" t="str">
        <f>"刘毅"</f>
        <v>刘毅</v>
      </c>
      <c r="E572" s="13" t="str">
        <f>"男"</f>
        <v>男</v>
      </c>
    </row>
    <row r="573" ht="15.75" spans="1:5">
      <c r="A573" s="12">
        <v>570</v>
      </c>
      <c r="B573" s="13" t="str">
        <f t="shared" si="146"/>
        <v>23201</v>
      </c>
      <c r="C573" s="14" t="s">
        <v>38</v>
      </c>
      <c r="D573" s="13" t="str">
        <f>"李璇"</f>
        <v>李璇</v>
      </c>
      <c r="E573" s="13" t="str">
        <f t="shared" ref="E573:E577" si="148">"女"</f>
        <v>女</v>
      </c>
    </row>
    <row r="574" ht="15.75" spans="1:5">
      <c r="A574" s="12">
        <v>571</v>
      </c>
      <c r="B574" s="13" t="str">
        <f t="shared" si="146"/>
        <v>23201</v>
      </c>
      <c r="C574" s="14" t="s">
        <v>38</v>
      </c>
      <c r="D574" s="13" t="str">
        <f>"南美格"</f>
        <v>南美格</v>
      </c>
      <c r="E574" s="13" t="str">
        <f t="shared" si="148"/>
        <v>女</v>
      </c>
    </row>
    <row r="575" ht="15.75" spans="1:5">
      <c r="A575" s="12">
        <v>572</v>
      </c>
      <c r="B575" s="13" t="str">
        <f t="shared" si="146"/>
        <v>23201</v>
      </c>
      <c r="C575" s="14" t="s">
        <v>38</v>
      </c>
      <c r="D575" s="13" t="str">
        <f>"谭晓琴"</f>
        <v>谭晓琴</v>
      </c>
      <c r="E575" s="13" t="str">
        <f t="shared" si="148"/>
        <v>女</v>
      </c>
    </row>
    <row r="576" ht="15.75" spans="1:5">
      <c r="A576" s="12">
        <v>573</v>
      </c>
      <c r="B576" s="13" t="str">
        <f t="shared" si="146"/>
        <v>23201</v>
      </c>
      <c r="C576" s="14" t="s">
        <v>38</v>
      </c>
      <c r="D576" s="13" t="str">
        <f>"张琪"</f>
        <v>张琪</v>
      </c>
      <c r="E576" s="13" t="str">
        <f t="shared" si="148"/>
        <v>女</v>
      </c>
    </row>
    <row r="577" ht="15.75" spans="1:5">
      <c r="A577" s="12">
        <v>574</v>
      </c>
      <c r="B577" s="13" t="str">
        <f t="shared" si="146"/>
        <v>23201</v>
      </c>
      <c r="C577" s="14" t="s">
        <v>38</v>
      </c>
      <c r="D577" s="13" t="str">
        <f>"陆俐励"</f>
        <v>陆俐励</v>
      </c>
      <c r="E577" s="13" t="str">
        <f t="shared" si="148"/>
        <v>女</v>
      </c>
    </row>
    <row r="578" ht="15.75" spans="1:5">
      <c r="A578" s="12">
        <v>575</v>
      </c>
      <c r="B578" s="13" t="str">
        <f t="shared" ref="B578:B582" si="149">"23301"</f>
        <v>23301</v>
      </c>
      <c r="C578" s="14" t="s">
        <v>39</v>
      </c>
      <c r="D578" s="13" t="str">
        <f>"马明明"</f>
        <v>马明明</v>
      </c>
      <c r="E578" s="13" t="str">
        <f t="shared" ref="E578:E582" si="150">"男"</f>
        <v>男</v>
      </c>
    </row>
    <row r="579" ht="15.75" spans="1:5">
      <c r="A579" s="12">
        <v>576</v>
      </c>
      <c r="B579" s="13" t="str">
        <f t="shared" si="149"/>
        <v>23301</v>
      </c>
      <c r="C579" s="14" t="s">
        <v>39</v>
      </c>
      <c r="D579" s="13" t="str">
        <f>"周少华"</f>
        <v>周少华</v>
      </c>
      <c r="E579" s="13" t="str">
        <f t="shared" si="150"/>
        <v>男</v>
      </c>
    </row>
    <row r="580" ht="15.75" spans="1:5">
      <c r="A580" s="12">
        <v>577</v>
      </c>
      <c r="B580" s="13" t="str">
        <f t="shared" si="149"/>
        <v>23301</v>
      </c>
      <c r="C580" s="14" t="s">
        <v>39</v>
      </c>
      <c r="D580" s="13" t="str">
        <f>"袁鑫"</f>
        <v>袁鑫</v>
      </c>
      <c r="E580" s="13" t="str">
        <f t="shared" si="150"/>
        <v>男</v>
      </c>
    </row>
    <row r="581" ht="15.75" spans="1:5">
      <c r="A581" s="12">
        <v>578</v>
      </c>
      <c r="B581" s="13" t="str">
        <f t="shared" si="149"/>
        <v>23301</v>
      </c>
      <c r="C581" s="14" t="s">
        <v>39</v>
      </c>
      <c r="D581" s="13" t="str">
        <f>"陈龙"</f>
        <v>陈龙</v>
      </c>
      <c r="E581" s="13" t="str">
        <f t="shared" si="150"/>
        <v>男</v>
      </c>
    </row>
    <row r="582" ht="15.75" spans="1:5">
      <c r="A582" s="12">
        <v>579</v>
      </c>
      <c r="B582" s="13" t="str">
        <f t="shared" si="149"/>
        <v>23301</v>
      </c>
      <c r="C582" s="14" t="s">
        <v>39</v>
      </c>
      <c r="D582" s="13" t="str">
        <f>"黄家和"</f>
        <v>黄家和</v>
      </c>
      <c r="E582" s="13" t="str">
        <f t="shared" si="150"/>
        <v>男</v>
      </c>
    </row>
    <row r="583" ht="15.75" spans="1:5">
      <c r="A583" s="12">
        <v>580</v>
      </c>
      <c r="B583" s="13" t="str">
        <f t="shared" ref="B583:B589" si="151">"23401"</f>
        <v>23401</v>
      </c>
      <c r="C583" s="14" t="s">
        <v>40</v>
      </c>
      <c r="D583" s="13" t="str">
        <f>"翟雪明"</f>
        <v>翟雪明</v>
      </c>
      <c r="E583" s="13" t="str">
        <f t="shared" ref="E583:E586" si="152">"女"</f>
        <v>女</v>
      </c>
    </row>
    <row r="584" ht="15.75" spans="1:5">
      <c r="A584" s="12">
        <v>581</v>
      </c>
      <c r="B584" s="13" t="str">
        <f t="shared" si="151"/>
        <v>23401</v>
      </c>
      <c r="C584" s="14" t="s">
        <v>40</v>
      </c>
      <c r="D584" s="13" t="str">
        <f>"郭鑫月"</f>
        <v>郭鑫月</v>
      </c>
      <c r="E584" s="13" t="str">
        <f t="shared" si="152"/>
        <v>女</v>
      </c>
    </row>
    <row r="585" ht="15.75" spans="1:5">
      <c r="A585" s="12">
        <v>582</v>
      </c>
      <c r="B585" s="13" t="str">
        <f t="shared" si="151"/>
        <v>23401</v>
      </c>
      <c r="C585" s="14" t="s">
        <v>40</v>
      </c>
      <c r="D585" s="13" t="str">
        <f>"张佳伦"</f>
        <v>张佳伦</v>
      </c>
      <c r="E585" s="13" t="str">
        <f t="shared" ref="E585:E588" si="153">"男"</f>
        <v>男</v>
      </c>
    </row>
    <row r="586" ht="15.75" spans="1:5">
      <c r="A586" s="12">
        <v>583</v>
      </c>
      <c r="B586" s="13" t="str">
        <f t="shared" si="151"/>
        <v>23401</v>
      </c>
      <c r="C586" s="14" t="s">
        <v>40</v>
      </c>
      <c r="D586" s="13" t="str">
        <f>"张小艳"</f>
        <v>张小艳</v>
      </c>
      <c r="E586" s="13" t="str">
        <f t="shared" si="152"/>
        <v>女</v>
      </c>
    </row>
    <row r="587" ht="15.75" spans="1:5">
      <c r="A587" s="12">
        <v>584</v>
      </c>
      <c r="B587" s="13" t="str">
        <f t="shared" si="151"/>
        <v>23401</v>
      </c>
      <c r="C587" s="14" t="s">
        <v>40</v>
      </c>
      <c r="D587" s="13" t="str">
        <f>"陈泽宇"</f>
        <v>陈泽宇</v>
      </c>
      <c r="E587" s="13" t="str">
        <f t="shared" si="153"/>
        <v>男</v>
      </c>
    </row>
    <row r="588" ht="15.75" spans="1:5">
      <c r="A588" s="12">
        <v>585</v>
      </c>
      <c r="B588" s="13" t="str">
        <f t="shared" si="151"/>
        <v>23401</v>
      </c>
      <c r="C588" s="14" t="s">
        <v>40</v>
      </c>
      <c r="D588" s="13" t="str">
        <f>"薛文学"</f>
        <v>薛文学</v>
      </c>
      <c r="E588" s="13" t="str">
        <f t="shared" si="153"/>
        <v>男</v>
      </c>
    </row>
    <row r="589" ht="15.75" spans="1:5">
      <c r="A589" s="12">
        <v>586</v>
      </c>
      <c r="B589" s="13" t="str">
        <f t="shared" si="151"/>
        <v>23401</v>
      </c>
      <c r="C589" s="14" t="s">
        <v>40</v>
      </c>
      <c r="D589" s="13" t="str">
        <f>"李思雨"</f>
        <v>李思雨</v>
      </c>
      <c r="E589" s="13" t="str">
        <f t="shared" ref="E589:E592" si="154">"女"</f>
        <v>女</v>
      </c>
    </row>
    <row r="590" ht="15.75" spans="1:5">
      <c r="A590" s="12">
        <v>587</v>
      </c>
      <c r="B590" s="13" t="str">
        <f t="shared" ref="B590:B608" si="155">"23501"</f>
        <v>23501</v>
      </c>
      <c r="C590" s="14" t="s">
        <v>41</v>
      </c>
      <c r="D590" s="13" t="str">
        <f>"胡丹梧"</f>
        <v>胡丹梧</v>
      </c>
      <c r="E590" s="13" t="str">
        <f t="shared" si="154"/>
        <v>女</v>
      </c>
    </row>
    <row r="591" ht="15.75" spans="1:5">
      <c r="A591" s="12">
        <v>588</v>
      </c>
      <c r="B591" s="13" t="str">
        <f t="shared" si="155"/>
        <v>23501</v>
      </c>
      <c r="C591" s="14" t="s">
        <v>41</v>
      </c>
      <c r="D591" s="13" t="str">
        <f>"杨宇杰"</f>
        <v>杨宇杰</v>
      </c>
      <c r="E591" s="13" t="str">
        <f>"男"</f>
        <v>男</v>
      </c>
    </row>
    <row r="592" ht="15.75" spans="1:5">
      <c r="A592" s="12">
        <v>589</v>
      </c>
      <c r="B592" s="13" t="str">
        <f t="shared" si="155"/>
        <v>23501</v>
      </c>
      <c r="C592" s="14" t="s">
        <v>41</v>
      </c>
      <c r="D592" s="13" t="str">
        <f>"夏晨思"</f>
        <v>夏晨思</v>
      </c>
      <c r="E592" s="13" t="str">
        <f t="shared" si="154"/>
        <v>女</v>
      </c>
    </row>
    <row r="593" ht="15.75" spans="1:5">
      <c r="A593" s="12">
        <v>590</v>
      </c>
      <c r="B593" s="13" t="str">
        <f t="shared" si="155"/>
        <v>23501</v>
      </c>
      <c r="C593" s="14" t="s">
        <v>41</v>
      </c>
      <c r="D593" s="13" t="str">
        <f>"李世恒"</f>
        <v>李世恒</v>
      </c>
      <c r="E593" s="13" t="str">
        <f t="shared" ref="E593:E599" si="156">"男"</f>
        <v>男</v>
      </c>
    </row>
    <row r="594" ht="15.75" spans="1:5">
      <c r="A594" s="12">
        <v>591</v>
      </c>
      <c r="B594" s="13" t="str">
        <f t="shared" si="155"/>
        <v>23501</v>
      </c>
      <c r="C594" s="14" t="s">
        <v>41</v>
      </c>
      <c r="D594" s="13" t="str">
        <f>"苏彩玉"</f>
        <v>苏彩玉</v>
      </c>
      <c r="E594" s="13" t="str">
        <f t="shared" ref="E594:E596" si="157">"女"</f>
        <v>女</v>
      </c>
    </row>
    <row r="595" ht="15.75" spans="1:5">
      <c r="A595" s="12">
        <v>592</v>
      </c>
      <c r="B595" s="13" t="str">
        <f t="shared" si="155"/>
        <v>23501</v>
      </c>
      <c r="C595" s="14" t="s">
        <v>41</v>
      </c>
      <c r="D595" s="13" t="str">
        <f>"刘伊杨"</f>
        <v>刘伊杨</v>
      </c>
      <c r="E595" s="13" t="str">
        <f t="shared" si="157"/>
        <v>女</v>
      </c>
    </row>
    <row r="596" ht="15.75" spans="1:5">
      <c r="A596" s="12">
        <v>593</v>
      </c>
      <c r="B596" s="13" t="str">
        <f t="shared" si="155"/>
        <v>23501</v>
      </c>
      <c r="C596" s="14" t="s">
        <v>41</v>
      </c>
      <c r="D596" s="13" t="str">
        <f>"李月"</f>
        <v>李月</v>
      </c>
      <c r="E596" s="13" t="str">
        <f t="shared" si="157"/>
        <v>女</v>
      </c>
    </row>
    <row r="597" ht="15.75" spans="1:5">
      <c r="A597" s="12">
        <v>594</v>
      </c>
      <c r="B597" s="13" t="str">
        <f t="shared" si="155"/>
        <v>23501</v>
      </c>
      <c r="C597" s="14" t="s">
        <v>41</v>
      </c>
      <c r="D597" s="13" t="str">
        <f>"吴正官"</f>
        <v>吴正官</v>
      </c>
      <c r="E597" s="13" t="str">
        <f t="shared" si="156"/>
        <v>男</v>
      </c>
    </row>
    <row r="598" ht="15.75" spans="1:5">
      <c r="A598" s="12">
        <v>595</v>
      </c>
      <c r="B598" s="13" t="str">
        <f t="shared" si="155"/>
        <v>23501</v>
      </c>
      <c r="C598" s="14" t="s">
        <v>41</v>
      </c>
      <c r="D598" s="13" t="str">
        <f>"赵志舜"</f>
        <v>赵志舜</v>
      </c>
      <c r="E598" s="13" t="str">
        <f t="shared" si="156"/>
        <v>男</v>
      </c>
    </row>
    <row r="599" ht="15.75" spans="1:5">
      <c r="A599" s="12">
        <v>596</v>
      </c>
      <c r="B599" s="13" t="str">
        <f t="shared" si="155"/>
        <v>23501</v>
      </c>
      <c r="C599" s="14" t="s">
        <v>41</v>
      </c>
      <c r="D599" s="13" t="str">
        <f>"余跃"</f>
        <v>余跃</v>
      </c>
      <c r="E599" s="13" t="str">
        <f t="shared" si="156"/>
        <v>男</v>
      </c>
    </row>
    <row r="600" ht="15.75" spans="1:5">
      <c r="A600" s="12">
        <v>597</v>
      </c>
      <c r="B600" s="13" t="str">
        <f t="shared" si="155"/>
        <v>23501</v>
      </c>
      <c r="C600" s="14" t="s">
        <v>41</v>
      </c>
      <c r="D600" s="13" t="str">
        <f>"王登月"</f>
        <v>王登月</v>
      </c>
      <c r="E600" s="13" t="str">
        <f t="shared" ref="E600:E608" si="158">"女"</f>
        <v>女</v>
      </c>
    </row>
    <row r="601" ht="15.75" spans="1:5">
      <c r="A601" s="12">
        <v>598</v>
      </c>
      <c r="B601" s="13" t="str">
        <f t="shared" si="155"/>
        <v>23501</v>
      </c>
      <c r="C601" s="14" t="s">
        <v>41</v>
      </c>
      <c r="D601" s="13" t="str">
        <f>"刘路国"</f>
        <v>刘路国</v>
      </c>
      <c r="E601" s="13" t="str">
        <f>"男"</f>
        <v>男</v>
      </c>
    </row>
    <row r="602" ht="15.75" spans="1:5">
      <c r="A602" s="12">
        <v>599</v>
      </c>
      <c r="B602" s="13" t="str">
        <f t="shared" si="155"/>
        <v>23501</v>
      </c>
      <c r="C602" s="14" t="s">
        <v>41</v>
      </c>
      <c r="D602" s="13" t="str">
        <f>"黄万里"</f>
        <v>黄万里</v>
      </c>
      <c r="E602" s="13" t="str">
        <f>"男"</f>
        <v>男</v>
      </c>
    </row>
    <row r="603" ht="15.75" spans="1:5">
      <c r="A603" s="12">
        <v>600</v>
      </c>
      <c r="B603" s="13" t="str">
        <f t="shared" si="155"/>
        <v>23501</v>
      </c>
      <c r="C603" s="14" t="s">
        <v>41</v>
      </c>
      <c r="D603" s="13" t="str">
        <f>"田莹"</f>
        <v>田莹</v>
      </c>
      <c r="E603" s="13" t="str">
        <f t="shared" si="158"/>
        <v>女</v>
      </c>
    </row>
    <row r="604" ht="15.75" spans="1:5">
      <c r="A604" s="12">
        <v>601</v>
      </c>
      <c r="B604" s="13" t="str">
        <f t="shared" si="155"/>
        <v>23501</v>
      </c>
      <c r="C604" s="14" t="s">
        <v>41</v>
      </c>
      <c r="D604" s="13" t="str">
        <f>"杨晨"</f>
        <v>杨晨</v>
      </c>
      <c r="E604" s="13" t="str">
        <f t="shared" si="158"/>
        <v>女</v>
      </c>
    </row>
    <row r="605" ht="15.75" spans="1:5">
      <c r="A605" s="12">
        <v>602</v>
      </c>
      <c r="B605" s="13" t="str">
        <f t="shared" si="155"/>
        <v>23501</v>
      </c>
      <c r="C605" s="14" t="s">
        <v>41</v>
      </c>
      <c r="D605" s="13" t="str">
        <f>"吴云"</f>
        <v>吴云</v>
      </c>
      <c r="E605" s="13" t="str">
        <f t="shared" si="158"/>
        <v>女</v>
      </c>
    </row>
    <row r="606" ht="15.75" spans="1:5">
      <c r="A606" s="12">
        <v>603</v>
      </c>
      <c r="B606" s="13" t="str">
        <f t="shared" si="155"/>
        <v>23501</v>
      </c>
      <c r="C606" s="14" t="s">
        <v>41</v>
      </c>
      <c r="D606" s="13" t="str">
        <f>"舒群"</f>
        <v>舒群</v>
      </c>
      <c r="E606" s="13" t="str">
        <f t="shared" si="158"/>
        <v>女</v>
      </c>
    </row>
    <row r="607" ht="15.75" spans="1:5">
      <c r="A607" s="12">
        <v>604</v>
      </c>
      <c r="B607" s="13" t="str">
        <f t="shared" si="155"/>
        <v>23501</v>
      </c>
      <c r="C607" s="14" t="s">
        <v>41</v>
      </c>
      <c r="D607" s="13" t="str">
        <f>"王妍洁"</f>
        <v>王妍洁</v>
      </c>
      <c r="E607" s="13" t="str">
        <f t="shared" si="158"/>
        <v>女</v>
      </c>
    </row>
    <row r="608" ht="15.75" spans="1:5">
      <c r="A608" s="12">
        <v>605</v>
      </c>
      <c r="B608" s="13" t="str">
        <f t="shared" si="155"/>
        <v>23501</v>
      </c>
      <c r="C608" s="14" t="s">
        <v>41</v>
      </c>
      <c r="D608" s="13" t="str">
        <f>"简英"</f>
        <v>简英</v>
      </c>
      <c r="E608" s="13" t="str">
        <f t="shared" si="158"/>
        <v>女</v>
      </c>
    </row>
    <row r="609" ht="15.75" spans="1:5">
      <c r="A609" s="12">
        <v>606</v>
      </c>
      <c r="B609" s="13" t="str">
        <f t="shared" ref="B609:B644" si="159">"23601"</f>
        <v>23601</v>
      </c>
      <c r="C609" s="14" t="s">
        <v>42</v>
      </c>
      <c r="D609" s="13" t="str">
        <f>"张佳卓"</f>
        <v>张佳卓</v>
      </c>
      <c r="E609" s="13" t="str">
        <f t="shared" ref="E609:E612" si="160">"男"</f>
        <v>男</v>
      </c>
    </row>
    <row r="610" ht="15.75" spans="1:5">
      <c r="A610" s="12">
        <v>607</v>
      </c>
      <c r="B610" s="13" t="str">
        <f t="shared" si="159"/>
        <v>23601</v>
      </c>
      <c r="C610" s="14" t="s">
        <v>42</v>
      </c>
      <c r="D610" s="13" t="str">
        <f>"廖志伟"</f>
        <v>廖志伟</v>
      </c>
      <c r="E610" s="13" t="str">
        <f t="shared" si="160"/>
        <v>男</v>
      </c>
    </row>
    <row r="611" ht="15.75" spans="1:5">
      <c r="A611" s="12">
        <v>608</v>
      </c>
      <c r="B611" s="13" t="str">
        <f t="shared" si="159"/>
        <v>23601</v>
      </c>
      <c r="C611" s="14" t="s">
        <v>42</v>
      </c>
      <c r="D611" s="13" t="str">
        <f>"张抗抗"</f>
        <v>张抗抗</v>
      </c>
      <c r="E611" s="13" t="str">
        <f t="shared" ref="E611:E615" si="161">"女"</f>
        <v>女</v>
      </c>
    </row>
    <row r="612" ht="15.75" spans="1:5">
      <c r="A612" s="12">
        <v>609</v>
      </c>
      <c r="B612" s="13" t="str">
        <f t="shared" si="159"/>
        <v>23601</v>
      </c>
      <c r="C612" s="14" t="s">
        <v>42</v>
      </c>
      <c r="D612" s="13" t="str">
        <f>"李沛锋"</f>
        <v>李沛锋</v>
      </c>
      <c r="E612" s="13" t="str">
        <f t="shared" si="160"/>
        <v>男</v>
      </c>
    </row>
    <row r="613" ht="15.75" spans="1:5">
      <c r="A613" s="12">
        <v>610</v>
      </c>
      <c r="B613" s="13" t="str">
        <f t="shared" si="159"/>
        <v>23601</v>
      </c>
      <c r="C613" s="14" t="s">
        <v>42</v>
      </c>
      <c r="D613" s="13" t="str">
        <f>"赵婵熹"</f>
        <v>赵婵熹</v>
      </c>
      <c r="E613" s="13" t="str">
        <f t="shared" si="161"/>
        <v>女</v>
      </c>
    </row>
    <row r="614" ht="15.75" spans="1:5">
      <c r="A614" s="12">
        <v>611</v>
      </c>
      <c r="B614" s="13" t="str">
        <f t="shared" si="159"/>
        <v>23601</v>
      </c>
      <c r="C614" s="14" t="s">
        <v>42</v>
      </c>
      <c r="D614" s="13" t="str">
        <f>"殷政平"</f>
        <v>殷政平</v>
      </c>
      <c r="E614" s="13" t="str">
        <f t="shared" ref="E614:E617" si="162">"男"</f>
        <v>男</v>
      </c>
    </row>
    <row r="615" ht="15.75" spans="1:5">
      <c r="A615" s="12">
        <v>612</v>
      </c>
      <c r="B615" s="13" t="str">
        <f t="shared" si="159"/>
        <v>23601</v>
      </c>
      <c r="C615" s="14" t="s">
        <v>42</v>
      </c>
      <c r="D615" s="13" t="str">
        <f>"廖丹艺"</f>
        <v>廖丹艺</v>
      </c>
      <c r="E615" s="13" t="str">
        <f t="shared" si="161"/>
        <v>女</v>
      </c>
    </row>
    <row r="616" ht="15.75" spans="1:5">
      <c r="A616" s="12">
        <v>613</v>
      </c>
      <c r="B616" s="13" t="str">
        <f t="shared" si="159"/>
        <v>23601</v>
      </c>
      <c r="C616" s="14" t="s">
        <v>42</v>
      </c>
      <c r="D616" s="13" t="str">
        <f>"蔡宙"</f>
        <v>蔡宙</v>
      </c>
      <c r="E616" s="13" t="str">
        <f t="shared" si="162"/>
        <v>男</v>
      </c>
    </row>
    <row r="617" ht="15.75" spans="1:5">
      <c r="A617" s="12">
        <v>614</v>
      </c>
      <c r="B617" s="13" t="str">
        <f t="shared" si="159"/>
        <v>23601</v>
      </c>
      <c r="C617" s="14" t="s">
        <v>42</v>
      </c>
      <c r="D617" s="13" t="str">
        <f>"黄一帆"</f>
        <v>黄一帆</v>
      </c>
      <c r="E617" s="13" t="str">
        <f t="shared" si="162"/>
        <v>男</v>
      </c>
    </row>
    <row r="618" ht="15.75" spans="1:5">
      <c r="A618" s="12">
        <v>615</v>
      </c>
      <c r="B618" s="13" t="str">
        <f t="shared" si="159"/>
        <v>23601</v>
      </c>
      <c r="C618" s="14" t="s">
        <v>42</v>
      </c>
      <c r="D618" s="13" t="str">
        <f>"董燕杰"</f>
        <v>董燕杰</v>
      </c>
      <c r="E618" s="13" t="str">
        <f t="shared" ref="E618:E621" si="163">"女"</f>
        <v>女</v>
      </c>
    </row>
    <row r="619" ht="15.75" spans="1:5">
      <c r="A619" s="12">
        <v>616</v>
      </c>
      <c r="B619" s="13" t="str">
        <f t="shared" si="159"/>
        <v>23601</v>
      </c>
      <c r="C619" s="14" t="s">
        <v>42</v>
      </c>
      <c r="D619" s="13" t="str">
        <f>"李晓涵"</f>
        <v>李晓涵</v>
      </c>
      <c r="E619" s="13" t="str">
        <f t="shared" si="163"/>
        <v>女</v>
      </c>
    </row>
    <row r="620" ht="15.75" spans="1:5">
      <c r="A620" s="12">
        <v>617</v>
      </c>
      <c r="B620" s="13" t="str">
        <f t="shared" si="159"/>
        <v>23601</v>
      </c>
      <c r="C620" s="14" t="s">
        <v>42</v>
      </c>
      <c r="D620" s="13" t="str">
        <f>"汤俊杰"</f>
        <v>汤俊杰</v>
      </c>
      <c r="E620" s="13" t="str">
        <f t="shared" ref="E620:E624" si="164">"男"</f>
        <v>男</v>
      </c>
    </row>
    <row r="621" ht="15.75" spans="1:5">
      <c r="A621" s="12">
        <v>618</v>
      </c>
      <c r="B621" s="13" t="str">
        <f t="shared" si="159"/>
        <v>23601</v>
      </c>
      <c r="C621" s="14" t="s">
        <v>42</v>
      </c>
      <c r="D621" s="13" t="str">
        <f>"赵梦"</f>
        <v>赵梦</v>
      </c>
      <c r="E621" s="13" t="str">
        <f t="shared" si="163"/>
        <v>女</v>
      </c>
    </row>
    <row r="622" ht="15.75" spans="1:5">
      <c r="A622" s="12">
        <v>619</v>
      </c>
      <c r="B622" s="13" t="str">
        <f t="shared" si="159"/>
        <v>23601</v>
      </c>
      <c r="C622" s="14" t="s">
        <v>42</v>
      </c>
      <c r="D622" s="13" t="str">
        <f>"姜万"</f>
        <v>姜万</v>
      </c>
      <c r="E622" s="13" t="str">
        <f t="shared" si="164"/>
        <v>男</v>
      </c>
    </row>
    <row r="623" ht="15.75" spans="1:5">
      <c r="A623" s="12">
        <v>620</v>
      </c>
      <c r="B623" s="13" t="str">
        <f t="shared" si="159"/>
        <v>23601</v>
      </c>
      <c r="C623" s="14" t="s">
        <v>42</v>
      </c>
      <c r="D623" s="13" t="str">
        <f>"陈沁"</f>
        <v>陈沁</v>
      </c>
      <c r="E623" s="13" t="str">
        <f t="shared" ref="E623:E626" si="165">"女"</f>
        <v>女</v>
      </c>
    </row>
    <row r="624" ht="15.75" spans="1:5">
      <c r="A624" s="12">
        <v>621</v>
      </c>
      <c r="B624" s="13" t="str">
        <f t="shared" si="159"/>
        <v>23601</v>
      </c>
      <c r="C624" s="14" t="s">
        <v>42</v>
      </c>
      <c r="D624" s="13" t="str">
        <f>"郝争光"</f>
        <v>郝争光</v>
      </c>
      <c r="E624" s="13" t="str">
        <f t="shared" si="164"/>
        <v>男</v>
      </c>
    </row>
    <row r="625" ht="15.75" spans="1:5">
      <c r="A625" s="12">
        <v>622</v>
      </c>
      <c r="B625" s="13" t="str">
        <f t="shared" si="159"/>
        <v>23601</v>
      </c>
      <c r="C625" s="14" t="s">
        <v>42</v>
      </c>
      <c r="D625" s="13" t="str">
        <f>"黄靖芸"</f>
        <v>黄靖芸</v>
      </c>
      <c r="E625" s="13" t="str">
        <f t="shared" si="165"/>
        <v>女</v>
      </c>
    </row>
    <row r="626" ht="15.75" spans="1:5">
      <c r="A626" s="12">
        <v>623</v>
      </c>
      <c r="B626" s="13" t="str">
        <f t="shared" si="159"/>
        <v>23601</v>
      </c>
      <c r="C626" s="14" t="s">
        <v>42</v>
      </c>
      <c r="D626" s="13" t="str">
        <f>"张小洪"</f>
        <v>张小洪</v>
      </c>
      <c r="E626" s="13" t="str">
        <f t="shared" si="165"/>
        <v>女</v>
      </c>
    </row>
    <row r="627" ht="15.75" spans="1:5">
      <c r="A627" s="12">
        <v>624</v>
      </c>
      <c r="B627" s="13" t="str">
        <f t="shared" si="159"/>
        <v>23601</v>
      </c>
      <c r="C627" s="14" t="s">
        <v>42</v>
      </c>
      <c r="D627" s="13" t="str">
        <f>"陈磊"</f>
        <v>陈磊</v>
      </c>
      <c r="E627" s="13" t="str">
        <f>"男"</f>
        <v>男</v>
      </c>
    </row>
    <row r="628" ht="15.75" spans="1:5">
      <c r="A628" s="12">
        <v>625</v>
      </c>
      <c r="B628" s="13" t="str">
        <f t="shared" si="159"/>
        <v>23601</v>
      </c>
      <c r="C628" s="14" t="s">
        <v>42</v>
      </c>
      <c r="D628" s="13" t="str">
        <f>"余正"</f>
        <v>余正</v>
      </c>
      <c r="E628" s="13" t="str">
        <f>"男"</f>
        <v>男</v>
      </c>
    </row>
    <row r="629" ht="15.75" spans="1:5">
      <c r="A629" s="12">
        <v>626</v>
      </c>
      <c r="B629" s="13" t="str">
        <f t="shared" si="159"/>
        <v>23601</v>
      </c>
      <c r="C629" s="14" t="s">
        <v>42</v>
      </c>
      <c r="D629" s="13" t="str">
        <f>"牟金婷"</f>
        <v>牟金婷</v>
      </c>
      <c r="E629" s="13" t="str">
        <f t="shared" ref="E629:E634" si="166">"女"</f>
        <v>女</v>
      </c>
    </row>
    <row r="630" ht="15.75" spans="1:5">
      <c r="A630" s="12">
        <v>627</v>
      </c>
      <c r="B630" s="13" t="str">
        <f t="shared" si="159"/>
        <v>23601</v>
      </c>
      <c r="C630" s="14" t="s">
        <v>42</v>
      </c>
      <c r="D630" s="13" t="str">
        <f>"曾城芳"</f>
        <v>曾城芳</v>
      </c>
      <c r="E630" s="13" t="str">
        <f t="shared" si="166"/>
        <v>女</v>
      </c>
    </row>
    <row r="631" ht="15.75" spans="1:5">
      <c r="A631" s="12">
        <v>628</v>
      </c>
      <c r="B631" s="13" t="str">
        <f t="shared" si="159"/>
        <v>23601</v>
      </c>
      <c r="C631" s="14" t="s">
        <v>42</v>
      </c>
      <c r="D631" s="13" t="str">
        <f>"胡煜琳"</f>
        <v>胡煜琳</v>
      </c>
      <c r="E631" s="13" t="str">
        <f t="shared" si="166"/>
        <v>女</v>
      </c>
    </row>
    <row r="632" ht="15.75" spans="1:5">
      <c r="A632" s="12">
        <v>629</v>
      </c>
      <c r="B632" s="13" t="str">
        <f t="shared" si="159"/>
        <v>23601</v>
      </c>
      <c r="C632" s="14" t="s">
        <v>42</v>
      </c>
      <c r="D632" s="13" t="str">
        <f>"陈双惠"</f>
        <v>陈双惠</v>
      </c>
      <c r="E632" s="13" t="str">
        <f t="shared" si="166"/>
        <v>女</v>
      </c>
    </row>
    <row r="633" ht="15.75" spans="1:5">
      <c r="A633" s="12">
        <v>630</v>
      </c>
      <c r="B633" s="13" t="str">
        <f t="shared" si="159"/>
        <v>23601</v>
      </c>
      <c r="C633" s="14" t="s">
        <v>42</v>
      </c>
      <c r="D633" s="13" t="str">
        <f>"杨欣睿"</f>
        <v>杨欣睿</v>
      </c>
      <c r="E633" s="13" t="str">
        <f t="shared" si="166"/>
        <v>女</v>
      </c>
    </row>
    <row r="634" ht="15.75" spans="1:5">
      <c r="A634" s="12">
        <v>631</v>
      </c>
      <c r="B634" s="13" t="str">
        <f t="shared" si="159"/>
        <v>23601</v>
      </c>
      <c r="C634" s="14" t="s">
        <v>42</v>
      </c>
      <c r="D634" s="13" t="str">
        <f>"张钰婷"</f>
        <v>张钰婷</v>
      </c>
      <c r="E634" s="13" t="str">
        <f t="shared" si="166"/>
        <v>女</v>
      </c>
    </row>
    <row r="635" ht="15.75" spans="1:5">
      <c r="A635" s="12">
        <v>632</v>
      </c>
      <c r="B635" s="13" t="str">
        <f t="shared" si="159"/>
        <v>23601</v>
      </c>
      <c r="C635" s="14" t="s">
        <v>42</v>
      </c>
      <c r="D635" s="13" t="str">
        <f>"李宁"</f>
        <v>李宁</v>
      </c>
      <c r="E635" s="13" t="str">
        <f t="shared" ref="E635:E639" si="167">"男"</f>
        <v>男</v>
      </c>
    </row>
    <row r="636" ht="15.75" spans="1:5">
      <c r="A636" s="12">
        <v>633</v>
      </c>
      <c r="B636" s="13" t="str">
        <f t="shared" si="159"/>
        <v>23601</v>
      </c>
      <c r="C636" s="14" t="s">
        <v>42</v>
      </c>
      <c r="D636" s="13" t="str">
        <f>"李欢"</f>
        <v>李欢</v>
      </c>
      <c r="E636" s="13" t="str">
        <f t="shared" si="167"/>
        <v>男</v>
      </c>
    </row>
    <row r="637" ht="15.75" spans="1:5">
      <c r="A637" s="12">
        <v>634</v>
      </c>
      <c r="B637" s="13" t="str">
        <f t="shared" si="159"/>
        <v>23601</v>
      </c>
      <c r="C637" s="14" t="s">
        <v>42</v>
      </c>
      <c r="D637" s="13" t="str">
        <f>"向丹"</f>
        <v>向丹</v>
      </c>
      <c r="E637" s="13" t="str">
        <f t="shared" ref="E637:E642" si="168">"女"</f>
        <v>女</v>
      </c>
    </row>
    <row r="638" ht="15.75" spans="1:5">
      <c r="A638" s="12">
        <v>635</v>
      </c>
      <c r="B638" s="13" t="str">
        <f t="shared" si="159"/>
        <v>23601</v>
      </c>
      <c r="C638" s="14" t="s">
        <v>42</v>
      </c>
      <c r="D638" s="13" t="str">
        <f>"袁子庆"</f>
        <v>袁子庆</v>
      </c>
      <c r="E638" s="13" t="str">
        <f t="shared" si="167"/>
        <v>男</v>
      </c>
    </row>
    <row r="639" ht="15.75" spans="1:5">
      <c r="A639" s="12">
        <v>636</v>
      </c>
      <c r="B639" s="13" t="str">
        <f t="shared" si="159"/>
        <v>23601</v>
      </c>
      <c r="C639" s="14" t="s">
        <v>42</v>
      </c>
      <c r="D639" s="13" t="str">
        <f>"曾路乔"</f>
        <v>曾路乔</v>
      </c>
      <c r="E639" s="13" t="str">
        <f t="shared" si="167"/>
        <v>男</v>
      </c>
    </row>
    <row r="640" ht="15.75" spans="1:5">
      <c r="A640" s="12">
        <v>637</v>
      </c>
      <c r="B640" s="13" t="str">
        <f t="shared" si="159"/>
        <v>23601</v>
      </c>
      <c r="C640" s="14" t="s">
        <v>42</v>
      </c>
      <c r="D640" s="13" t="str">
        <f>"彭巧婷"</f>
        <v>彭巧婷</v>
      </c>
      <c r="E640" s="13" t="str">
        <f t="shared" si="168"/>
        <v>女</v>
      </c>
    </row>
    <row r="641" ht="15.75" spans="1:5">
      <c r="A641" s="12">
        <v>638</v>
      </c>
      <c r="B641" s="13" t="str">
        <f t="shared" si="159"/>
        <v>23601</v>
      </c>
      <c r="C641" s="14" t="s">
        <v>42</v>
      </c>
      <c r="D641" s="13" t="str">
        <f>"张黎"</f>
        <v>张黎</v>
      </c>
      <c r="E641" s="13" t="str">
        <f t="shared" si="168"/>
        <v>女</v>
      </c>
    </row>
    <row r="642" ht="15.75" spans="1:5">
      <c r="A642" s="12">
        <v>639</v>
      </c>
      <c r="B642" s="13" t="str">
        <f t="shared" si="159"/>
        <v>23601</v>
      </c>
      <c r="C642" s="14" t="s">
        <v>42</v>
      </c>
      <c r="D642" s="13" t="str">
        <f>"胡玉蓉"</f>
        <v>胡玉蓉</v>
      </c>
      <c r="E642" s="13" t="str">
        <f t="shared" si="168"/>
        <v>女</v>
      </c>
    </row>
    <row r="643" ht="15.75" spans="1:5">
      <c r="A643" s="12">
        <v>640</v>
      </c>
      <c r="B643" s="13" t="str">
        <f t="shared" si="159"/>
        <v>23601</v>
      </c>
      <c r="C643" s="14" t="s">
        <v>42</v>
      </c>
      <c r="D643" s="13" t="str">
        <f>"葛丽军"</f>
        <v>葛丽军</v>
      </c>
      <c r="E643" s="13" t="str">
        <f>"男"</f>
        <v>男</v>
      </c>
    </row>
    <row r="644" ht="15.75" spans="1:5">
      <c r="A644" s="12">
        <v>641</v>
      </c>
      <c r="B644" s="13" t="str">
        <f t="shared" si="159"/>
        <v>23601</v>
      </c>
      <c r="C644" s="14" t="s">
        <v>42</v>
      </c>
      <c r="D644" s="13" t="str">
        <f>"李陆喜"</f>
        <v>李陆喜</v>
      </c>
      <c r="E644" s="13" t="str">
        <f t="shared" ref="E644:E652" si="169">"女"</f>
        <v>女</v>
      </c>
    </row>
    <row r="645" ht="15.75" spans="1:5">
      <c r="A645" s="12">
        <v>642</v>
      </c>
      <c r="B645" s="13" t="str">
        <f t="shared" ref="B645:B656" si="170">"23701"</f>
        <v>23701</v>
      </c>
      <c r="C645" s="14" t="s">
        <v>43</v>
      </c>
      <c r="D645" s="13" t="str">
        <f>"陈萍"</f>
        <v>陈萍</v>
      </c>
      <c r="E645" s="13" t="str">
        <f t="shared" si="169"/>
        <v>女</v>
      </c>
    </row>
    <row r="646" ht="15.75" spans="1:5">
      <c r="A646" s="12">
        <v>643</v>
      </c>
      <c r="B646" s="13" t="str">
        <f t="shared" si="170"/>
        <v>23701</v>
      </c>
      <c r="C646" s="14" t="s">
        <v>43</v>
      </c>
      <c r="D646" s="13" t="str">
        <f>"吴宇靖陈"</f>
        <v>吴宇靖陈</v>
      </c>
      <c r="E646" s="13" t="str">
        <f>"男"</f>
        <v>男</v>
      </c>
    </row>
    <row r="647" ht="15.75" spans="1:5">
      <c r="A647" s="12">
        <v>644</v>
      </c>
      <c r="B647" s="13" t="str">
        <f t="shared" si="170"/>
        <v>23701</v>
      </c>
      <c r="C647" s="14" t="s">
        <v>43</v>
      </c>
      <c r="D647" s="13" t="str">
        <f>"张可可"</f>
        <v>张可可</v>
      </c>
      <c r="E647" s="13" t="str">
        <f t="shared" si="169"/>
        <v>女</v>
      </c>
    </row>
    <row r="648" ht="15.75" spans="1:5">
      <c r="A648" s="12">
        <v>645</v>
      </c>
      <c r="B648" s="13" t="str">
        <f t="shared" si="170"/>
        <v>23701</v>
      </c>
      <c r="C648" s="14" t="s">
        <v>43</v>
      </c>
      <c r="D648" s="13" t="str">
        <f>"陈苗苗"</f>
        <v>陈苗苗</v>
      </c>
      <c r="E648" s="13" t="str">
        <f t="shared" si="169"/>
        <v>女</v>
      </c>
    </row>
    <row r="649" ht="15.75" spans="1:5">
      <c r="A649" s="12">
        <v>646</v>
      </c>
      <c r="B649" s="13" t="str">
        <f t="shared" si="170"/>
        <v>23701</v>
      </c>
      <c r="C649" s="14" t="s">
        <v>43</v>
      </c>
      <c r="D649" s="13" t="str">
        <f>"陈萍"</f>
        <v>陈萍</v>
      </c>
      <c r="E649" s="13" t="str">
        <f t="shared" si="169"/>
        <v>女</v>
      </c>
    </row>
    <row r="650" ht="15.75" spans="1:5">
      <c r="A650" s="12">
        <v>647</v>
      </c>
      <c r="B650" s="13" t="str">
        <f t="shared" si="170"/>
        <v>23701</v>
      </c>
      <c r="C650" s="14" t="s">
        <v>43</v>
      </c>
      <c r="D650" s="13" t="str">
        <f>"胡月星"</f>
        <v>胡月星</v>
      </c>
      <c r="E650" s="13" t="str">
        <f t="shared" si="169"/>
        <v>女</v>
      </c>
    </row>
    <row r="651" ht="15.75" spans="1:5">
      <c r="A651" s="12">
        <v>648</v>
      </c>
      <c r="B651" s="13" t="str">
        <f t="shared" si="170"/>
        <v>23701</v>
      </c>
      <c r="C651" s="14" t="s">
        <v>43</v>
      </c>
      <c r="D651" s="13" t="str">
        <f>"李英丽"</f>
        <v>李英丽</v>
      </c>
      <c r="E651" s="13" t="str">
        <f t="shared" si="169"/>
        <v>女</v>
      </c>
    </row>
    <row r="652" ht="15.75" spans="1:5">
      <c r="A652" s="12">
        <v>649</v>
      </c>
      <c r="B652" s="13" t="str">
        <f t="shared" si="170"/>
        <v>23701</v>
      </c>
      <c r="C652" s="14" t="s">
        <v>43</v>
      </c>
      <c r="D652" s="13" t="str">
        <f>"戴赐霖"</f>
        <v>戴赐霖</v>
      </c>
      <c r="E652" s="13" t="str">
        <f t="shared" si="169"/>
        <v>女</v>
      </c>
    </row>
    <row r="653" ht="15.75" spans="1:5">
      <c r="A653" s="12">
        <v>650</v>
      </c>
      <c r="B653" s="13" t="str">
        <f t="shared" si="170"/>
        <v>23701</v>
      </c>
      <c r="C653" s="14" t="s">
        <v>43</v>
      </c>
      <c r="D653" s="13" t="str">
        <f>"黄晟焕"</f>
        <v>黄晟焕</v>
      </c>
      <c r="E653" s="13" t="str">
        <f t="shared" ref="E653:E658" si="171">"男"</f>
        <v>男</v>
      </c>
    </row>
    <row r="654" ht="15.75" spans="1:5">
      <c r="A654" s="12">
        <v>651</v>
      </c>
      <c r="B654" s="13" t="str">
        <f t="shared" si="170"/>
        <v>23701</v>
      </c>
      <c r="C654" s="14" t="s">
        <v>43</v>
      </c>
      <c r="D654" s="13" t="str">
        <f>"陈子阳"</f>
        <v>陈子阳</v>
      </c>
      <c r="E654" s="13" t="str">
        <f t="shared" si="171"/>
        <v>男</v>
      </c>
    </row>
    <row r="655" ht="15.75" spans="1:5">
      <c r="A655" s="12">
        <v>652</v>
      </c>
      <c r="B655" s="13" t="str">
        <f t="shared" si="170"/>
        <v>23701</v>
      </c>
      <c r="C655" s="14" t="s">
        <v>43</v>
      </c>
      <c r="D655" s="13" t="str">
        <f>"吕璐"</f>
        <v>吕璐</v>
      </c>
      <c r="E655" s="13" t="str">
        <f>"女"</f>
        <v>女</v>
      </c>
    </row>
    <row r="656" ht="15.75" spans="1:5">
      <c r="A656" s="12">
        <v>653</v>
      </c>
      <c r="B656" s="13" t="str">
        <f t="shared" si="170"/>
        <v>23701</v>
      </c>
      <c r="C656" s="14" t="s">
        <v>43</v>
      </c>
      <c r="D656" s="13" t="str">
        <f>"马超"</f>
        <v>马超</v>
      </c>
      <c r="E656" s="13" t="str">
        <f t="shared" si="171"/>
        <v>男</v>
      </c>
    </row>
    <row r="657" ht="15.75" spans="1:5">
      <c r="A657" s="12">
        <v>654</v>
      </c>
      <c r="B657" s="13" t="str">
        <f t="shared" ref="B657:B661" si="172">"23702"</f>
        <v>23702</v>
      </c>
      <c r="C657" s="14" t="s">
        <v>43</v>
      </c>
      <c r="D657" s="13" t="str">
        <f>"刘小胜"</f>
        <v>刘小胜</v>
      </c>
      <c r="E657" s="13" t="str">
        <f t="shared" si="171"/>
        <v>男</v>
      </c>
    </row>
    <row r="658" ht="15.75" spans="1:5">
      <c r="A658" s="12">
        <v>655</v>
      </c>
      <c r="B658" s="13" t="str">
        <f t="shared" si="172"/>
        <v>23702</v>
      </c>
      <c r="C658" s="14" t="s">
        <v>43</v>
      </c>
      <c r="D658" s="13" t="str">
        <f>"白岩松"</f>
        <v>白岩松</v>
      </c>
      <c r="E658" s="13" t="str">
        <f t="shared" si="171"/>
        <v>男</v>
      </c>
    </row>
    <row r="659" ht="15.75" spans="1:5">
      <c r="A659" s="12">
        <v>656</v>
      </c>
      <c r="B659" s="13" t="str">
        <f t="shared" si="172"/>
        <v>23702</v>
      </c>
      <c r="C659" s="14" t="s">
        <v>43</v>
      </c>
      <c r="D659" s="13" t="str">
        <f>"刘梁良"</f>
        <v>刘梁良</v>
      </c>
      <c r="E659" s="13" t="str">
        <f>"女"</f>
        <v>女</v>
      </c>
    </row>
    <row r="660" ht="15.75" spans="1:5">
      <c r="A660" s="12">
        <v>657</v>
      </c>
      <c r="B660" s="13" t="str">
        <f t="shared" si="172"/>
        <v>23702</v>
      </c>
      <c r="C660" s="14" t="s">
        <v>43</v>
      </c>
      <c r="D660" s="13" t="str">
        <f>"陈启明"</f>
        <v>陈启明</v>
      </c>
      <c r="E660" s="13" t="str">
        <f t="shared" ref="E660:E664" si="173">"男"</f>
        <v>男</v>
      </c>
    </row>
    <row r="661" ht="15.75" spans="1:5">
      <c r="A661" s="12">
        <v>658</v>
      </c>
      <c r="B661" s="13" t="str">
        <f t="shared" si="172"/>
        <v>23702</v>
      </c>
      <c r="C661" s="14" t="s">
        <v>43</v>
      </c>
      <c r="D661" s="13" t="str">
        <f>"吴熠雯"</f>
        <v>吴熠雯</v>
      </c>
      <c r="E661" s="13" t="str">
        <f>"女"</f>
        <v>女</v>
      </c>
    </row>
    <row r="662" ht="15.75" spans="1:5">
      <c r="A662" s="12">
        <v>659</v>
      </c>
      <c r="B662" s="13" t="str">
        <f>"23703"</f>
        <v>23703</v>
      </c>
      <c r="C662" s="14" t="s">
        <v>43</v>
      </c>
      <c r="D662" s="13" t="str">
        <f>"王震"</f>
        <v>王震</v>
      </c>
      <c r="E662" s="13" t="str">
        <f t="shared" si="173"/>
        <v>男</v>
      </c>
    </row>
    <row r="663" ht="15.75" spans="1:5">
      <c r="A663" s="12">
        <v>660</v>
      </c>
      <c r="B663" s="13" t="str">
        <f t="shared" ref="B663:B675" si="174">"23801"</f>
        <v>23801</v>
      </c>
      <c r="C663" s="14" t="s">
        <v>44</v>
      </c>
      <c r="D663" s="13" t="str">
        <f>"喻进"</f>
        <v>喻进</v>
      </c>
      <c r="E663" s="13" t="str">
        <f t="shared" si="173"/>
        <v>男</v>
      </c>
    </row>
    <row r="664" ht="15.75" spans="1:5">
      <c r="A664" s="12">
        <v>661</v>
      </c>
      <c r="B664" s="13" t="str">
        <f t="shared" si="174"/>
        <v>23801</v>
      </c>
      <c r="C664" s="14" t="s">
        <v>44</v>
      </c>
      <c r="D664" s="13" t="str">
        <f>"戴尧"</f>
        <v>戴尧</v>
      </c>
      <c r="E664" s="13" t="str">
        <f t="shared" si="173"/>
        <v>男</v>
      </c>
    </row>
    <row r="665" ht="15.75" spans="1:5">
      <c r="A665" s="12">
        <v>662</v>
      </c>
      <c r="B665" s="13" t="str">
        <f t="shared" si="174"/>
        <v>23801</v>
      </c>
      <c r="C665" s="14" t="s">
        <v>44</v>
      </c>
      <c r="D665" s="13" t="str">
        <f>"李叶"</f>
        <v>李叶</v>
      </c>
      <c r="E665" s="13" t="str">
        <f t="shared" ref="E665:E669" si="175">"女"</f>
        <v>女</v>
      </c>
    </row>
    <row r="666" ht="15.75" spans="1:5">
      <c r="A666" s="12">
        <v>663</v>
      </c>
      <c r="B666" s="13" t="str">
        <f t="shared" si="174"/>
        <v>23801</v>
      </c>
      <c r="C666" s="14" t="s">
        <v>44</v>
      </c>
      <c r="D666" s="13" t="str">
        <f>"刘念"</f>
        <v>刘念</v>
      </c>
      <c r="E666" s="13" t="str">
        <f t="shared" ref="E666:E670" si="176">"男"</f>
        <v>男</v>
      </c>
    </row>
    <row r="667" ht="15.75" spans="1:5">
      <c r="A667" s="12">
        <v>664</v>
      </c>
      <c r="B667" s="13" t="str">
        <f t="shared" si="174"/>
        <v>23801</v>
      </c>
      <c r="C667" s="14" t="s">
        <v>44</v>
      </c>
      <c r="D667" s="13" t="str">
        <f>"陈银生"</f>
        <v>陈银生</v>
      </c>
      <c r="E667" s="13" t="str">
        <f t="shared" si="176"/>
        <v>男</v>
      </c>
    </row>
    <row r="668" ht="15.75" spans="1:5">
      <c r="A668" s="12">
        <v>665</v>
      </c>
      <c r="B668" s="13" t="str">
        <f t="shared" si="174"/>
        <v>23801</v>
      </c>
      <c r="C668" s="14" t="s">
        <v>44</v>
      </c>
      <c r="D668" s="13" t="str">
        <f>"徐勤茜"</f>
        <v>徐勤茜</v>
      </c>
      <c r="E668" s="13" t="str">
        <f t="shared" si="175"/>
        <v>女</v>
      </c>
    </row>
    <row r="669" ht="15.75" spans="1:5">
      <c r="A669" s="12">
        <v>666</v>
      </c>
      <c r="B669" s="13" t="str">
        <f t="shared" si="174"/>
        <v>23801</v>
      </c>
      <c r="C669" s="14" t="s">
        <v>44</v>
      </c>
      <c r="D669" s="13" t="str">
        <f>"罗婷"</f>
        <v>罗婷</v>
      </c>
      <c r="E669" s="13" t="str">
        <f t="shared" si="175"/>
        <v>女</v>
      </c>
    </row>
    <row r="670" ht="15.75" spans="1:5">
      <c r="A670" s="12">
        <v>667</v>
      </c>
      <c r="B670" s="13" t="str">
        <f t="shared" si="174"/>
        <v>23801</v>
      </c>
      <c r="C670" s="14" t="s">
        <v>44</v>
      </c>
      <c r="D670" s="13" t="str">
        <f>"陈炜康"</f>
        <v>陈炜康</v>
      </c>
      <c r="E670" s="13" t="str">
        <f t="shared" si="176"/>
        <v>男</v>
      </c>
    </row>
    <row r="671" ht="15.75" spans="1:5">
      <c r="A671" s="12">
        <v>668</v>
      </c>
      <c r="B671" s="13" t="str">
        <f t="shared" si="174"/>
        <v>23801</v>
      </c>
      <c r="C671" s="14" t="s">
        <v>44</v>
      </c>
      <c r="D671" s="13" t="str">
        <f>"朱乾"</f>
        <v>朱乾</v>
      </c>
      <c r="E671" s="13" t="str">
        <f>"女"</f>
        <v>女</v>
      </c>
    </row>
    <row r="672" ht="15.75" spans="1:5">
      <c r="A672" s="12">
        <v>669</v>
      </c>
      <c r="B672" s="13" t="str">
        <f t="shared" si="174"/>
        <v>23801</v>
      </c>
      <c r="C672" s="14" t="s">
        <v>44</v>
      </c>
      <c r="D672" s="13" t="str">
        <f>"李屹尧"</f>
        <v>李屹尧</v>
      </c>
      <c r="E672" s="13" t="str">
        <f t="shared" ref="E672:E674" si="177">"男"</f>
        <v>男</v>
      </c>
    </row>
    <row r="673" ht="15.75" spans="1:5">
      <c r="A673" s="12">
        <v>670</v>
      </c>
      <c r="B673" s="13" t="str">
        <f t="shared" si="174"/>
        <v>23801</v>
      </c>
      <c r="C673" s="14" t="s">
        <v>44</v>
      </c>
      <c r="D673" s="13" t="str">
        <f>"周训"</f>
        <v>周训</v>
      </c>
      <c r="E673" s="13" t="str">
        <f t="shared" si="177"/>
        <v>男</v>
      </c>
    </row>
    <row r="674" ht="15.75" spans="1:5">
      <c r="A674" s="12">
        <v>671</v>
      </c>
      <c r="B674" s="13" t="str">
        <f t="shared" si="174"/>
        <v>23801</v>
      </c>
      <c r="C674" s="14" t="s">
        <v>44</v>
      </c>
      <c r="D674" s="13" t="str">
        <f>"白亮"</f>
        <v>白亮</v>
      </c>
      <c r="E674" s="13" t="str">
        <f t="shared" si="177"/>
        <v>男</v>
      </c>
    </row>
    <row r="675" ht="15.75" spans="1:5">
      <c r="A675" s="12">
        <v>672</v>
      </c>
      <c r="B675" s="13" t="str">
        <f t="shared" si="174"/>
        <v>23801</v>
      </c>
      <c r="C675" s="14" t="s">
        <v>44</v>
      </c>
      <c r="D675" s="13" t="str">
        <f>"刘靓"</f>
        <v>刘靓</v>
      </c>
      <c r="E675" s="13" t="str">
        <f>"女"</f>
        <v>女</v>
      </c>
    </row>
    <row r="676" ht="15.75" spans="1:5">
      <c r="A676" s="12">
        <v>673</v>
      </c>
      <c r="B676" s="13" t="str">
        <f t="shared" ref="B676:B692" si="178">"23802"</f>
        <v>23802</v>
      </c>
      <c r="C676" s="14" t="s">
        <v>44</v>
      </c>
      <c r="D676" s="13" t="str">
        <f>"邹博华"</f>
        <v>邹博华</v>
      </c>
      <c r="E676" s="13" t="str">
        <f t="shared" ref="E676:E681" si="179">"男"</f>
        <v>男</v>
      </c>
    </row>
    <row r="677" ht="15.75" spans="1:5">
      <c r="A677" s="12">
        <v>674</v>
      </c>
      <c r="B677" s="13" t="str">
        <f t="shared" si="178"/>
        <v>23802</v>
      </c>
      <c r="C677" s="14" t="s">
        <v>44</v>
      </c>
      <c r="D677" s="13" t="str">
        <f>"王博瀚"</f>
        <v>王博瀚</v>
      </c>
      <c r="E677" s="13" t="str">
        <f t="shared" si="179"/>
        <v>男</v>
      </c>
    </row>
    <row r="678" ht="15.75" spans="1:5">
      <c r="A678" s="12">
        <v>675</v>
      </c>
      <c r="B678" s="13" t="str">
        <f t="shared" si="178"/>
        <v>23802</v>
      </c>
      <c r="C678" s="14" t="s">
        <v>44</v>
      </c>
      <c r="D678" s="13" t="str">
        <f>"朱龙倩"</f>
        <v>朱龙倩</v>
      </c>
      <c r="E678" s="13" t="str">
        <f>"女"</f>
        <v>女</v>
      </c>
    </row>
    <row r="679" ht="15.75" spans="1:5">
      <c r="A679" s="12">
        <v>676</v>
      </c>
      <c r="B679" s="13" t="str">
        <f t="shared" si="178"/>
        <v>23802</v>
      </c>
      <c r="C679" s="14" t="s">
        <v>44</v>
      </c>
      <c r="D679" s="13" t="str">
        <f>"徐梦翔"</f>
        <v>徐梦翔</v>
      </c>
      <c r="E679" s="13" t="str">
        <f t="shared" si="179"/>
        <v>男</v>
      </c>
    </row>
    <row r="680" ht="15.75" spans="1:5">
      <c r="A680" s="12">
        <v>677</v>
      </c>
      <c r="B680" s="13" t="str">
        <f t="shared" si="178"/>
        <v>23802</v>
      </c>
      <c r="C680" s="14" t="s">
        <v>44</v>
      </c>
      <c r="D680" s="13" t="str">
        <f>"宋浩玉"</f>
        <v>宋浩玉</v>
      </c>
      <c r="E680" s="13" t="str">
        <f t="shared" si="179"/>
        <v>男</v>
      </c>
    </row>
    <row r="681" ht="15.75" spans="1:5">
      <c r="A681" s="12">
        <v>678</v>
      </c>
      <c r="B681" s="13" t="str">
        <f t="shared" si="178"/>
        <v>23802</v>
      </c>
      <c r="C681" s="14" t="s">
        <v>44</v>
      </c>
      <c r="D681" s="13" t="str">
        <f>"汪林玉"</f>
        <v>汪林玉</v>
      </c>
      <c r="E681" s="13" t="str">
        <f t="shared" si="179"/>
        <v>男</v>
      </c>
    </row>
    <row r="682" ht="15.75" spans="1:5">
      <c r="A682" s="12">
        <v>679</v>
      </c>
      <c r="B682" s="13" t="str">
        <f t="shared" si="178"/>
        <v>23802</v>
      </c>
      <c r="C682" s="14" t="s">
        <v>44</v>
      </c>
      <c r="D682" s="13" t="str">
        <f>"张程"</f>
        <v>张程</v>
      </c>
      <c r="E682" s="13" t="str">
        <f>"女"</f>
        <v>女</v>
      </c>
    </row>
    <row r="683" ht="15.75" spans="1:5">
      <c r="A683" s="12">
        <v>680</v>
      </c>
      <c r="B683" s="13" t="str">
        <f t="shared" si="178"/>
        <v>23802</v>
      </c>
      <c r="C683" s="14" t="s">
        <v>44</v>
      </c>
      <c r="D683" s="13" t="str">
        <f>"刘艺博"</f>
        <v>刘艺博</v>
      </c>
      <c r="E683" s="13" t="str">
        <f t="shared" ref="E683:E685" si="180">"男"</f>
        <v>男</v>
      </c>
    </row>
    <row r="684" ht="15.75" spans="1:5">
      <c r="A684" s="12">
        <v>681</v>
      </c>
      <c r="B684" s="13" t="str">
        <f t="shared" si="178"/>
        <v>23802</v>
      </c>
      <c r="C684" s="14" t="s">
        <v>44</v>
      </c>
      <c r="D684" s="13" t="str">
        <f>"付鑫"</f>
        <v>付鑫</v>
      </c>
      <c r="E684" s="13" t="str">
        <f t="shared" si="180"/>
        <v>男</v>
      </c>
    </row>
    <row r="685" ht="15.75" spans="1:5">
      <c r="A685" s="12">
        <v>682</v>
      </c>
      <c r="B685" s="13" t="str">
        <f t="shared" si="178"/>
        <v>23802</v>
      </c>
      <c r="C685" s="14" t="s">
        <v>44</v>
      </c>
      <c r="D685" s="13" t="str">
        <f>"肖展"</f>
        <v>肖展</v>
      </c>
      <c r="E685" s="13" t="str">
        <f t="shared" si="180"/>
        <v>男</v>
      </c>
    </row>
    <row r="686" ht="15.75" spans="1:5">
      <c r="A686" s="12">
        <v>683</v>
      </c>
      <c r="B686" s="13" t="str">
        <f t="shared" si="178"/>
        <v>23802</v>
      </c>
      <c r="C686" s="14" t="s">
        <v>44</v>
      </c>
      <c r="D686" s="13" t="str">
        <f>"李超"</f>
        <v>李超</v>
      </c>
      <c r="E686" s="13" t="str">
        <f t="shared" ref="E686:E691" si="181">"女"</f>
        <v>女</v>
      </c>
    </row>
    <row r="687" ht="15.75" spans="1:5">
      <c r="A687" s="12">
        <v>684</v>
      </c>
      <c r="B687" s="13" t="str">
        <f t="shared" si="178"/>
        <v>23802</v>
      </c>
      <c r="C687" s="14" t="s">
        <v>44</v>
      </c>
      <c r="D687" s="13" t="str">
        <f>"蔡叙广"</f>
        <v>蔡叙广</v>
      </c>
      <c r="E687" s="13" t="str">
        <f t="shared" ref="E687:E690" si="182">"男"</f>
        <v>男</v>
      </c>
    </row>
    <row r="688" ht="15.75" spans="1:5">
      <c r="A688" s="12">
        <v>685</v>
      </c>
      <c r="B688" s="13" t="str">
        <f t="shared" si="178"/>
        <v>23802</v>
      </c>
      <c r="C688" s="14" t="s">
        <v>44</v>
      </c>
      <c r="D688" s="13" t="str">
        <f>"赵舒雅"</f>
        <v>赵舒雅</v>
      </c>
      <c r="E688" s="13" t="str">
        <f t="shared" si="181"/>
        <v>女</v>
      </c>
    </row>
    <row r="689" ht="15.75" spans="1:5">
      <c r="A689" s="12">
        <v>686</v>
      </c>
      <c r="B689" s="13" t="str">
        <f t="shared" si="178"/>
        <v>23802</v>
      </c>
      <c r="C689" s="14" t="s">
        <v>44</v>
      </c>
      <c r="D689" s="13" t="str">
        <f>"彭昊"</f>
        <v>彭昊</v>
      </c>
      <c r="E689" s="13" t="str">
        <f t="shared" si="182"/>
        <v>男</v>
      </c>
    </row>
    <row r="690" ht="15.75" spans="1:5">
      <c r="A690" s="12">
        <v>687</v>
      </c>
      <c r="B690" s="13" t="str">
        <f t="shared" si="178"/>
        <v>23802</v>
      </c>
      <c r="C690" s="14" t="s">
        <v>44</v>
      </c>
      <c r="D690" s="13" t="str">
        <f>"王平"</f>
        <v>王平</v>
      </c>
      <c r="E690" s="13" t="str">
        <f t="shared" si="182"/>
        <v>男</v>
      </c>
    </row>
    <row r="691" ht="15.75" spans="1:5">
      <c r="A691" s="12">
        <v>688</v>
      </c>
      <c r="B691" s="13" t="str">
        <f t="shared" si="178"/>
        <v>23802</v>
      </c>
      <c r="C691" s="14" t="s">
        <v>44</v>
      </c>
      <c r="D691" s="13" t="str">
        <f>"贾珊珊"</f>
        <v>贾珊珊</v>
      </c>
      <c r="E691" s="13" t="str">
        <f t="shared" si="181"/>
        <v>女</v>
      </c>
    </row>
    <row r="692" ht="15.75" spans="1:5">
      <c r="A692" s="12">
        <v>689</v>
      </c>
      <c r="B692" s="13" t="str">
        <f t="shared" si="178"/>
        <v>23802</v>
      </c>
      <c r="C692" s="14" t="s">
        <v>44</v>
      </c>
      <c r="D692" s="13" t="str">
        <f>"杨冬林"</f>
        <v>杨冬林</v>
      </c>
      <c r="E692" s="13" t="str">
        <f t="shared" ref="E692:E695" si="183">"男"</f>
        <v>男</v>
      </c>
    </row>
    <row r="693" ht="15.75" spans="1:5">
      <c r="A693" s="12">
        <v>690</v>
      </c>
      <c r="B693" s="13" t="str">
        <f t="shared" ref="B693:B715" si="184">"23901"</f>
        <v>23901</v>
      </c>
      <c r="C693" s="14" t="s">
        <v>45</v>
      </c>
      <c r="D693" s="13" t="str">
        <f>"龙建玲"</f>
        <v>龙建玲</v>
      </c>
      <c r="E693" s="13" t="str">
        <f t="shared" si="183"/>
        <v>男</v>
      </c>
    </row>
    <row r="694" ht="15.75" spans="1:5">
      <c r="A694" s="12">
        <v>691</v>
      </c>
      <c r="B694" s="13" t="str">
        <f t="shared" si="184"/>
        <v>23901</v>
      </c>
      <c r="C694" s="14" t="s">
        <v>45</v>
      </c>
      <c r="D694" s="13" t="str">
        <f>"陈传奇"</f>
        <v>陈传奇</v>
      </c>
      <c r="E694" s="13" t="str">
        <f t="shared" si="183"/>
        <v>男</v>
      </c>
    </row>
    <row r="695" ht="15.75" spans="1:5">
      <c r="A695" s="12">
        <v>692</v>
      </c>
      <c r="B695" s="13" t="str">
        <f t="shared" si="184"/>
        <v>23901</v>
      </c>
      <c r="C695" s="14" t="s">
        <v>45</v>
      </c>
      <c r="D695" s="13" t="str">
        <f>"胡林"</f>
        <v>胡林</v>
      </c>
      <c r="E695" s="13" t="str">
        <f t="shared" si="183"/>
        <v>男</v>
      </c>
    </row>
    <row r="696" ht="15.75" spans="1:5">
      <c r="A696" s="12">
        <v>693</v>
      </c>
      <c r="B696" s="13" t="str">
        <f t="shared" si="184"/>
        <v>23901</v>
      </c>
      <c r="C696" s="14" t="s">
        <v>45</v>
      </c>
      <c r="D696" s="13" t="str">
        <f>"刘虹"</f>
        <v>刘虹</v>
      </c>
      <c r="E696" s="13" t="str">
        <f t="shared" ref="E696:E701" si="185">"女"</f>
        <v>女</v>
      </c>
    </row>
    <row r="697" ht="15.75" spans="1:5">
      <c r="A697" s="12">
        <v>694</v>
      </c>
      <c r="B697" s="13" t="str">
        <f t="shared" si="184"/>
        <v>23901</v>
      </c>
      <c r="C697" s="14" t="s">
        <v>45</v>
      </c>
      <c r="D697" s="13" t="str">
        <f>"王利伟"</f>
        <v>王利伟</v>
      </c>
      <c r="E697" s="13" t="str">
        <f t="shared" ref="E697:E700" si="186">"男"</f>
        <v>男</v>
      </c>
    </row>
    <row r="698" ht="15.75" spans="1:5">
      <c r="A698" s="12">
        <v>695</v>
      </c>
      <c r="B698" s="13" t="str">
        <f t="shared" si="184"/>
        <v>23901</v>
      </c>
      <c r="C698" s="14" t="s">
        <v>45</v>
      </c>
      <c r="D698" s="13" t="str">
        <f>"刘毅"</f>
        <v>刘毅</v>
      </c>
      <c r="E698" s="13" t="str">
        <f t="shared" si="186"/>
        <v>男</v>
      </c>
    </row>
    <row r="699" ht="15.75" spans="1:5">
      <c r="A699" s="12">
        <v>696</v>
      </c>
      <c r="B699" s="13" t="str">
        <f t="shared" si="184"/>
        <v>23901</v>
      </c>
      <c r="C699" s="14" t="s">
        <v>45</v>
      </c>
      <c r="D699" s="13" t="str">
        <f>"马彬蓉"</f>
        <v>马彬蓉</v>
      </c>
      <c r="E699" s="13" t="str">
        <f t="shared" si="185"/>
        <v>女</v>
      </c>
    </row>
    <row r="700" ht="15.75" spans="1:5">
      <c r="A700" s="12">
        <v>697</v>
      </c>
      <c r="B700" s="13" t="str">
        <f t="shared" si="184"/>
        <v>23901</v>
      </c>
      <c r="C700" s="14" t="s">
        <v>45</v>
      </c>
      <c r="D700" s="13" t="str">
        <f>"肖博瑞"</f>
        <v>肖博瑞</v>
      </c>
      <c r="E700" s="13" t="str">
        <f t="shared" si="186"/>
        <v>男</v>
      </c>
    </row>
    <row r="701" ht="15.75" spans="1:5">
      <c r="A701" s="12">
        <v>698</v>
      </c>
      <c r="B701" s="13" t="str">
        <f t="shared" si="184"/>
        <v>23901</v>
      </c>
      <c r="C701" s="14" t="s">
        <v>45</v>
      </c>
      <c r="D701" s="13" t="str">
        <f>"汤佳惠"</f>
        <v>汤佳惠</v>
      </c>
      <c r="E701" s="13" t="str">
        <f t="shared" si="185"/>
        <v>女</v>
      </c>
    </row>
    <row r="702" ht="15.75" spans="1:5">
      <c r="A702" s="12">
        <v>699</v>
      </c>
      <c r="B702" s="13" t="str">
        <f t="shared" si="184"/>
        <v>23901</v>
      </c>
      <c r="C702" s="14" t="s">
        <v>45</v>
      </c>
      <c r="D702" s="13" t="str">
        <f>"文铸"</f>
        <v>文铸</v>
      </c>
      <c r="E702" s="13" t="str">
        <f t="shared" ref="E702:E705" si="187">"男"</f>
        <v>男</v>
      </c>
    </row>
    <row r="703" ht="15.75" spans="1:5">
      <c r="A703" s="12">
        <v>700</v>
      </c>
      <c r="B703" s="13" t="str">
        <f t="shared" si="184"/>
        <v>23901</v>
      </c>
      <c r="C703" s="14" t="s">
        <v>45</v>
      </c>
      <c r="D703" s="13" t="str">
        <f>"王籽凯"</f>
        <v>王籽凯</v>
      </c>
      <c r="E703" s="13" t="str">
        <f t="shared" si="187"/>
        <v>男</v>
      </c>
    </row>
    <row r="704" ht="15.75" spans="1:5">
      <c r="A704" s="12">
        <v>701</v>
      </c>
      <c r="B704" s="13" t="str">
        <f t="shared" si="184"/>
        <v>23901</v>
      </c>
      <c r="C704" s="14" t="s">
        <v>45</v>
      </c>
      <c r="D704" s="13" t="str">
        <f>"吴颀"</f>
        <v>吴颀</v>
      </c>
      <c r="E704" s="13" t="str">
        <f t="shared" si="187"/>
        <v>男</v>
      </c>
    </row>
    <row r="705" ht="15.75" spans="1:5">
      <c r="A705" s="12">
        <v>702</v>
      </c>
      <c r="B705" s="13" t="str">
        <f t="shared" si="184"/>
        <v>23901</v>
      </c>
      <c r="C705" s="14" t="s">
        <v>45</v>
      </c>
      <c r="D705" s="13" t="str">
        <f>"黄敏"</f>
        <v>黄敏</v>
      </c>
      <c r="E705" s="13" t="str">
        <f t="shared" si="187"/>
        <v>男</v>
      </c>
    </row>
    <row r="706" ht="15.75" spans="1:5">
      <c r="A706" s="12">
        <v>703</v>
      </c>
      <c r="B706" s="13" t="str">
        <f t="shared" si="184"/>
        <v>23901</v>
      </c>
      <c r="C706" s="14" t="s">
        <v>45</v>
      </c>
      <c r="D706" s="13" t="str">
        <f>"漆红"</f>
        <v>漆红</v>
      </c>
      <c r="E706" s="13" t="str">
        <f t="shared" ref="E706:E710" si="188">"女"</f>
        <v>女</v>
      </c>
    </row>
    <row r="707" ht="15.75" spans="1:5">
      <c r="A707" s="12">
        <v>704</v>
      </c>
      <c r="B707" s="13" t="str">
        <f t="shared" si="184"/>
        <v>23901</v>
      </c>
      <c r="C707" s="14" t="s">
        <v>45</v>
      </c>
      <c r="D707" s="13" t="str">
        <f>"胡爽"</f>
        <v>胡爽</v>
      </c>
      <c r="E707" s="13" t="str">
        <f t="shared" si="188"/>
        <v>女</v>
      </c>
    </row>
    <row r="708" ht="15.75" spans="1:5">
      <c r="A708" s="12">
        <v>705</v>
      </c>
      <c r="B708" s="13" t="str">
        <f t="shared" si="184"/>
        <v>23901</v>
      </c>
      <c r="C708" s="14" t="s">
        <v>45</v>
      </c>
      <c r="D708" s="13" t="str">
        <f>"施晨"</f>
        <v>施晨</v>
      </c>
      <c r="E708" s="13" t="str">
        <f t="shared" ref="E708:E712" si="189">"男"</f>
        <v>男</v>
      </c>
    </row>
    <row r="709" ht="15.75" spans="1:5">
      <c r="A709" s="12">
        <v>706</v>
      </c>
      <c r="B709" s="13" t="str">
        <f t="shared" si="184"/>
        <v>23901</v>
      </c>
      <c r="C709" s="14" t="s">
        <v>45</v>
      </c>
      <c r="D709" s="13" t="str">
        <f>"黄国庆"</f>
        <v>黄国庆</v>
      </c>
      <c r="E709" s="13" t="str">
        <f t="shared" si="189"/>
        <v>男</v>
      </c>
    </row>
    <row r="710" ht="15.75" spans="1:5">
      <c r="A710" s="12">
        <v>707</v>
      </c>
      <c r="B710" s="13" t="str">
        <f t="shared" si="184"/>
        <v>23901</v>
      </c>
      <c r="C710" s="14" t="s">
        <v>45</v>
      </c>
      <c r="D710" s="13" t="str">
        <f>"王付琴"</f>
        <v>王付琴</v>
      </c>
      <c r="E710" s="13" t="str">
        <f t="shared" si="188"/>
        <v>女</v>
      </c>
    </row>
    <row r="711" ht="15.75" spans="1:5">
      <c r="A711" s="12">
        <v>708</v>
      </c>
      <c r="B711" s="13" t="str">
        <f t="shared" si="184"/>
        <v>23901</v>
      </c>
      <c r="C711" s="14" t="s">
        <v>45</v>
      </c>
      <c r="D711" s="13" t="str">
        <f>"徐彧轲"</f>
        <v>徐彧轲</v>
      </c>
      <c r="E711" s="13" t="str">
        <f t="shared" si="189"/>
        <v>男</v>
      </c>
    </row>
    <row r="712" ht="15.75" spans="1:5">
      <c r="A712" s="12">
        <v>709</v>
      </c>
      <c r="B712" s="13" t="str">
        <f t="shared" si="184"/>
        <v>23901</v>
      </c>
      <c r="C712" s="14" t="s">
        <v>45</v>
      </c>
      <c r="D712" s="13" t="str">
        <f>"陈炳华"</f>
        <v>陈炳华</v>
      </c>
      <c r="E712" s="13" t="str">
        <f t="shared" si="189"/>
        <v>男</v>
      </c>
    </row>
    <row r="713" ht="15.75" spans="1:5">
      <c r="A713" s="12">
        <v>710</v>
      </c>
      <c r="B713" s="13" t="str">
        <f t="shared" si="184"/>
        <v>23901</v>
      </c>
      <c r="C713" s="14" t="s">
        <v>45</v>
      </c>
      <c r="D713" s="13" t="str">
        <f>"罗梦迪"</f>
        <v>罗梦迪</v>
      </c>
      <c r="E713" s="13" t="str">
        <f>"女"</f>
        <v>女</v>
      </c>
    </row>
    <row r="714" ht="15.75" spans="1:5">
      <c r="A714" s="12">
        <v>711</v>
      </c>
      <c r="B714" s="13" t="str">
        <f t="shared" si="184"/>
        <v>23901</v>
      </c>
      <c r="C714" s="14" t="s">
        <v>45</v>
      </c>
      <c r="D714" s="13" t="str">
        <f>"陈姝婷"</f>
        <v>陈姝婷</v>
      </c>
      <c r="E714" s="13" t="str">
        <f>"女"</f>
        <v>女</v>
      </c>
    </row>
    <row r="715" ht="15.75" spans="1:5">
      <c r="A715" s="12">
        <v>712</v>
      </c>
      <c r="B715" s="13" t="str">
        <f t="shared" si="184"/>
        <v>23901</v>
      </c>
      <c r="C715" s="14" t="s">
        <v>45</v>
      </c>
      <c r="D715" s="13" t="str">
        <f>"余一森"</f>
        <v>余一森</v>
      </c>
      <c r="E715" s="13" t="str">
        <f t="shared" ref="E715:E720" si="190">"男"</f>
        <v>男</v>
      </c>
    </row>
    <row r="716" ht="15.75" spans="1:5">
      <c r="A716" s="12">
        <v>713</v>
      </c>
      <c r="B716" s="13" t="str">
        <f t="shared" ref="B716:B735" si="191">"24001"</f>
        <v>24001</v>
      </c>
      <c r="C716" s="14" t="s">
        <v>46</v>
      </c>
      <c r="D716" s="13" t="str">
        <f>"肖元"</f>
        <v>肖元</v>
      </c>
      <c r="E716" s="13" t="str">
        <f t="shared" si="190"/>
        <v>男</v>
      </c>
    </row>
    <row r="717" ht="15.75" spans="1:5">
      <c r="A717" s="12">
        <v>714</v>
      </c>
      <c r="B717" s="13" t="str">
        <f t="shared" si="191"/>
        <v>24001</v>
      </c>
      <c r="C717" s="14" t="s">
        <v>46</v>
      </c>
      <c r="D717" s="13" t="str">
        <f>"周成功"</f>
        <v>周成功</v>
      </c>
      <c r="E717" s="13" t="str">
        <f t="shared" si="190"/>
        <v>男</v>
      </c>
    </row>
    <row r="718" ht="15.75" spans="1:5">
      <c r="A718" s="12">
        <v>715</v>
      </c>
      <c r="B718" s="13" t="str">
        <f t="shared" si="191"/>
        <v>24001</v>
      </c>
      <c r="C718" s="14" t="s">
        <v>46</v>
      </c>
      <c r="D718" s="13" t="str">
        <f>"孙嵩岚"</f>
        <v>孙嵩岚</v>
      </c>
      <c r="E718" s="13" t="str">
        <f t="shared" si="190"/>
        <v>男</v>
      </c>
    </row>
    <row r="719" ht="15.75" spans="1:5">
      <c r="A719" s="12">
        <v>716</v>
      </c>
      <c r="B719" s="13" t="str">
        <f t="shared" si="191"/>
        <v>24001</v>
      </c>
      <c r="C719" s="14" t="s">
        <v>46</v>
      </c>
      <c r="D719" s="13" t="str">
        <f>"彭佳伟"</f>
        <v>彭佳伟</v>
      </c>
      <c r="E719" s="13" t="str">
        <f t="shared" si="190"/>
        <v>男</v>
      </c>
    </row>
    <row r="720" ht="15.75" spans="1:5">
      <c r="A720" s="12">
        <v>717</v>
      </c>
      <c r="B720" s="13" t="str">
        <f t="shared" si="191"/>
        <v>24001</v>
      </c>
      <c r="C720" s="14" t="s">
        <v>46</v>
      </c>
      <c r="D720" s="13" t="str">
        <f>"曾觉明"</f>
        <v>曾觉明</v>
      </c>
      <c r="E720" s="13" t="str">
        <f t="shared" si="190"/>
        <v>男</v>
      </c>
    </row>
    <row r="721" ht="15.75" spans="1:5">
      <c r="A721" s="12">
        <v>718</v>
      </c>
      <c r="B721" s="13" t="str">
        <f t="shared" si="191"/>
        <v>24001</v>
      </c>
      <c r="C721" s="14" t="s">
        <v>46</v>
      </c>
      <c r="D721" s="13" t="str">
        <f>"程云"</f>
        <v>程云</v>
      </c>
      <c r="E721" s="13" t="str">
        <f>"女"</f>
        <v>女</v>
      </c>
    </row>
    <row r="722" ht="15.75" spans="1:5">
      <c r="A722" s="12">
        <v>719</v>
      </c>
      <c r="B722" s="13" t="str">
        <f t="shared" si="191"/>
        <v>24001</v>
      </c>
      <c r="C722" s="14" t="s">
        <v>46</v>
      </c>
      <c r="D722" s="13" t="str">
        <f>"成腾飞"</f>
        <v>成腾飞</v>
      </c>
      <c r="E722" s="13" t="str">
        <f t="shared" ref="E722:E728" si="192">"男"</f>
        <v>男</v>
      </c>
    </row>
    <row r="723" ht="15.75" spans="1:5">
      <c r="A723" s="12">
        <v>720</v>
      </c>
      <c r="B723" s="13" t="str">
        <f t="shared" si="191"/>
        <v>24001</v>
      </c>
      <c r="C723" s="14" t="s">
        <v>46</v>
      </c>
      <c r="D723" s="13" t="str">
        <f>"王清雅"</f>
        <v>王清雅</v>
      </c>
      <c r="E723" s="13" t="str">
        <f>"女"</f>
        <v>女</v>
      </c>
    </row>
    <row r="724" ht="15.75" spans="1:5">
      <c r="A724" s="12">
        <v>721</v>
      </c>
      <c r="B724" s="13" t="str">
        <f t="shared" si="191"/>
        <v>24001</v>
      </c>
      <c r="C724" s="14" t="s">
        <v>46</v>
      </c>
      <c r="D724" s="13" t="str">
        <f>"帅戊丁"</f>
        <v>帅戊丁</v>
      </c>
      <c r="E724" s="13" t="str">
        <f t="shared" si="192"/>
        <v>男</v>
      </c>
    </row>
    <row r="725" ht="15.75" spans="1:5">
      <c r="A725" s="12">
        <v>722</v>
      </c>
      <c r="B725" s="13" t="str">
        <f t="shared" si="191"/>
        <v>24001</v>
      </c>
      <c r="C725" s="14" t="s">
        <v>46</v>
      </c>
      <c r="D725" s="13" t="str">
        <f>"廖振东"</f>
        <v>廖振东</v>
      </c>
      <c r="E725" s="13" t="str">
        <f t="shared" si="192"/>
        <v>男</v>
      </c>
    </row>
    <row r="726" ht="15.75" spans="1:5">
      <c r="A726" s="12">
        <v>723</v>
      </c>
      <c r="B726" s="13" t="str">
        <f t="shared" si="191"/>
        <v>24001</v>
      </c>
      <c r="C726" s="14" t="s">
        <v>46</v>
      </c>
      <c r="D726" s="13" t="str">
        <f>"姜帅"</f>
        <v>姜帅</v>
      </c>
      <c r="E726" s="13" t="str">
        <f t="shared" si="192"/>
        <v>男</v>
      </c>
    </row>
    <row r="727" ht="15.75" spans="1:5">
      <c r="A727" s="12">
        <v>724</v>
      </c>
      <c r="B727" s="13" t="str">
        <f t="shared" si="191"/>
        <v>24001</v>
      </c>
      <c r="C727" s="14" t="s">
        <v>46</v>
      </c>
      <c r="D727" s="13" t="str">
        <f>"孙一田"</f>
        <v>孙一田</v>
      </c>
      <c r="E727" s="13" t="str">
        <f t="shared" si="192"/>
        <v>男</v>
      </c>
    </row>
    <row r="728" ht="15.75" spans="1:5">
      <c r="A728" s="12">
        <v>725</v>
      </c>
      <c r="B728" s="13" t="str">
        <f t="shared" si="191"/>
        <v>24001</v>
      </c>
      <c r="C728" s="14" t="s">
        <v>46</v>
      </c>
      <c r="D728" s="13" t="str">
        <f>"黄淳熙"</f>
        <v>黄淳熙</v>
      </c>
      <c r="E728" s="13" t="str">
        <f t="shared" si="192"/>
        <v>男</v>
      </c>
    </row>
    <row r="729" ht="15.75" spans="1:5">
      <c r="A729" s="12">
        <v>726</v>
      </c>
      <c r="B729" s="13" t="str">
        <f t="shared" si="191"/>
        <v>24001</v>
      </c>
      <c r="C729" s="14" t="s">
        <v>46</v>
      </c>
      <c r="D729" s="13" t="str">
        <f>"肖可欣"</f>
        <v>肖可欣</v>
      </c>
      <c r="E729" s="13" t="str">
        <f>"女"</f>
        <v>女</v>
      </c>
    </row>
    <row r="730" ht="15.75" spans="1:5">
      <c r="A730" s="12">
        <v>727</v>
      </c>
      <c r="B730" s="13" t="str">
        <f t="shared" si="191"/>
        <v>24001</v>
      </c>
      <c r="C730" s="14" t="s">
        <v>46</v>
      </c>
      <c r="D730" s="13" t="str">
        <f>"朱畅"</f>
        <v>朱畅</v>
      </c>
      <c r="E730" s="13" t="str">
        <f>"女"</f>
        <v>女</v>
      </c>
    </row>
    <row r="731" ht="15.75" spans="1:5">
      <c r="A731" s="12">
        <v>728</v>
      </c>
      <c r="B731" s="13" t="str">
        <f t="shared" si="191"/>
        <v>24001</v>
      </c>
      <c r="C731" s="14" t="s">
        <v>46</v>
      </c>
      <c r="D731" s="13" t="str">
        <f>"李康渊"</f>
        <v>李康渊</v>
      </c>
      <c r="E731" s="13" t="str">
        <f t="shared" ref="E731:E736" si="193">"男"</f>
        <v>男</v>
      </c>
    </row>
    <row r="732" ht="15.75" spans="1:5">
      <c r="A732" s="12">
        <v>729</v>
      </c>
      <c r="B732" s="13" t="str">
        <f t="shared" si="191"/>
        <v>24001</v>
      </c>
      <c r="C732" s="14" t="s">
        <v>46</v>
      </c>
      <c r="D732" s="13" t="str">
        <f>"曹韦华"</f>
        <v>曹韦华</v>
      </c>
      <c r="E732" s="13" t="str">
        <f t="shared" si="193"/>
        <v>男</v>
      </c>
    </row>
    <row r="733" ht="15.75" spans="1:5">
      <c r="A733" s="12">
        <v>730</v>
      </c>
      <c r="B733" s="13" t="str">
        <f t="shared" si="191"/>
        <v>24001</v>
      </c>
      <c r="C733" s="14" t="s">
        <v>46</v>
      </c>
      <c r="D733" s="13" t="str">
        <f>"赵恢和"</f>
        <v>赵恢和</v>
      </c>
      <c r="E733" s="13" t="str">
        <f t="shared" si="193"/>
        <v>男</v>
      </c>
    </row>
    <row r="734" ht="15.75" spans="1:5">
      <c r="A734" s="12">
        <v>731</v>
      </c>
      <c r="B734" s="13" t="str">
        <f t="shared" si="191"/>
        <v>24001</v>
      </c>
      <c r="C734" s="14" t="s">
        <v>46</v>
      </c>
      <c r="D734" s="13" t="str">
        <f>"沈瑞"</f>
        <v>沈瑞</v>
      </c>
      <c r="E734" s="13" t="str">
        <f t="shared" si="193"/>
        <v>男</v>
      </c>
    </row>
    <row r="735" ht="15.75" spans="1:5">
      <c r="A735" s="12">
        <v>732</v>
      </c>
      <c r="B735" s="13" t="str">
        <f t="shared" si="191"/>
        <v>24001</v>
      </c>
      <c r="C735" s="14" t="s">
        <v>46</v>
      </c>
      <c r="D735" s="13" t="str">
        <f>"席尚瑞"</f>
        <v>席尚瑞</v>
      </c>
      <c r="E735" s="13" t="str">
        <f t="shared" si="193"/>
        <v>男</v>
      </c>
    </row>
    <row r="736" ht="15.75" spans="1:5">
      <c r="A736" s="12">
        <v>733</v>
      </c>
      <c r="B736" s="13" t="str">
        <f>"24002"</f>
        <v>24002</v>
      </c>
      <c r="C736" s="14" t="s">
        <v>46</v>
      </c>
      <c r="D736" s="13" t="str">
        <f>"陈赓"</f>
        <v>陈赓</v>
      </c>
      <c r="E736" s="13" t="str">
        <f t="shared" si="193"/>
        <v>男</v>
      </c>
    </row>
    <row r="737" ht="15.75" spans="1:5">
      <c r="A737" s="12">
        <v>734</v>
      </c>
      <c r="B737" s="13" t="str">
        <f>"24002"</f>
        <v>24002</v>
      </c>
      <c r="C737" s="14" t="s">
        <v>46</v>
      </c>
      <c r="D737" s="13" t="str">
        <f>"刘苗苗"</f>
        <v>刘苗苗</v>
      </c>
      <c r="E737" s="13" t="str">
        <f t="shared" ref="E737:E740" si="194">"女"</f>
        <v>女</v>
      </c>
    </row>
    <row r="738" ht="15.75" spans="1:5">
      <c r="A738" s="12">
        <v>735</v>
      </c>
      <c r="B738" s="13" t="str">
        <f t="shared" ref="B738:B801" si="195">"24101"</f>
        <v>24101</v>
      </c>
      <c r="C738" s="14" t="s">
        <v>47</v>
      </c>
      <c r="D738" s="13" t="str">
        <f>"孙永福"</f>
        <v>孙永福</v>
      </c>
      <c r="E738" s="13" t="str">
        <f t="shared" ref="E738:E742" si="196">"男"</f>
        <v>男</v>
      </c>
    </row>
    <row r="739" ht="15.75" spans="1:5">
      <c r="A739" s="12">
        <v>736</v>
      </c>
      <c r="B739" s="13" t="str">
        <f t="shared" si="195"/>
        <v>24101</v>
      </c>
      <c r="C739" s="14" t="s">
        <v>47</v>
      </c>
      <c r="D739" s="13" t="str">
        <f>"郭琼雯"</f>
        <v>郭琼雯</v>
      </c>
      <c r="E739" s="13" t="str">
        <f t="shared" si="194"/>
        <v>女</v>
      </c>
    </row>
    <row r="740" ht="15.75" spans="1:5">
      <c r="A740" s="12">
        <v>737</v>
      </c>
      <c r="B740" s="13" t="str">
        <f t="shared" si="195"/>
        <v>24101</v>
      </c>
      <c r="C740" s="14" t="s">
        <v>47</v>
      </c>
      <c r="D740" s="13" t="str">
        <f>"刘婷婷"</f>
        <v>刘婷婷</v>
      </c>
      <c r="E740" s="13" t="str">
        <f t="shared" si="194"/>
        <v>女</v>
      </c>
    </row>
    <row r="741" ht="15.75" spans="1:5">
      <c r="A741" s="12">
        <v>738</v>
      </c>
      <c r="B741" s="13" t="str">
        <f t="shared" si="195"/>
        <v>24101</v>
      </c>
      <c r="C741" s="14" t="s">
        <v>47</v>
      </c>
      <c r="D741" s="13" t="str">
        <f>"陶正鑫"</f>
        <v>陶正鑫</v>
      </c>
      <c r="E741" s="13" t="str">
        <f t="shared" si="196"/>
        <v>男</v>
      </c>
    </row>
    <row r="742" ht="15.75" spans="1:5">
      <c r="A742" s="12">
        <v>739</v>
      </c>
      <c r="B742" s="13" t="str">
        <f t="shared" si="195"/>
        <v>24101</v>
      </c>
      <c r="C742" s="14" t="s">
        <v>47</v>
      </c>
      <c r="D742" s="13" t="str">
        <f>"陈正中"</f>
        <v>陈正中</v>
      </c>
      <c r="E742" s="13" t="str">
        <f t="shared" si="196"/>
        <v>男</v>
      </c>
    </row>
    <row r="743" ht="15.75" spans="1:5">
      <c r="A743" s="12">
        <v>740</v>
      </c>
      <c r="B743" s="13" t="str">
        <f t="shared" si="195"/>
        <v>24101</v>
      </c>
      <c r="C743" s="14" t="s">
        <v>47</v>
      </c>
      <c r="D743" s="13" t="str">
        <f>"乔君卿"</f>
        <v>乔君卿</v>
      </c>
      <c r="E743" s="13" t="str">
        <f t="shared" ref="E743:E746" si="197">"女"</f>
        <v>女</v>
      </c>
    </row>
    <row r="744" ht="15.75" spans="1:5">
      <c r="A744" s="12">
        <v>741</v>
      </c>
      <c r="B744" s="13" t="str">
        <f t="shared" si="195"/>
        <v>24101</v>
      </c>
      <c r="C744" s="14" t="s">
        <v>47</v>
      </c>
      <c r="D744" s="13" t="str">
        <f>"沈伟"</f>
        <v>沈伟</v>
      </c>
      <c r="E744" s="13" t="str">
        <f t="shared" ref="E744:E750" si="198">"男"</f>
        <v>男</v>
      </c>
    </row>
    <row r="745" ht="15.75" spans="1:5">
      <c r="A745" s="12">
        <v>742</v>
      </c>
      <c r="B745" s="13" t="str">
        <f t="shared" si="195"/>
        <v>24101</v>
      </c>
      <c r="C745" s="14" t="s">
        <v>47</v>
      </c>
      <c r="D745" s="13" t="str">
        <f>"幸宇"</f>
        <v>幸宇</v>
      </c>
      <c r="E745" s="13" t="str">
        <f t="shared" si="197"/>
        <v>女</v>
      </c>
    </row>
    <row r="746" ht="15.75" spans="1:5">
      <c r="A746" s="12">
        <v>743</v>
      </c>
      <c r="B746" s="13" t="str">
        <f t="shared" si="195"/>
        <v>24101</v>
      </c>
      <c r="C746" s="14" t="s">
        <v>47</v>
      </c>
      <c r="D746" s="13" t="str">
        <f>"方烨"</f>
        <v>方烨</v>
      </c>
      <c r="E746" s="13" t="str">
        <f t="shared" si="197"/>
        <v>女</v>
      </c>
    </row>
    <row r="747" ht="15.75" spans="1:5">
      <c r="A747" s="12">
        <v>744</v>
      </c>
      <c r="B747" s="13" t="str">
        <f t="shared" si="195"/>
        <v>24101</v>
      </c>
      <c r="C747" s="14" t="s">
        <v>47</v>
      </c>
      <c r="D747" s="13" t="str">
        <f>"聂小琳"</f>
        <v>聂小琳</v>
      </c>
      <c r="E747" s="13" t="str">
        <f t="shared" si="198"/>
        <v>男</v>
      </c>
    </row>
    <row r="748" ht="15.75" spans="1:5">
      <c r="A748" s="12">
        <v>745</v>
      </c>
      <c r="B748" s="13" t="str">
        <f t="shared" si="195"/>
        <v>24101</v>
      </c>
      <c r="C748" s="14" t="s">
        <v>47</v>
      </c>
      <c r="D748" s="13" t="str">
        <f>"徐文臣"</f>
        <v>徐文臣</v>
      </c>
      <c r="E748" s="13" t="str">
        <f t="shared" si="198"/>
        <v>男</v>
      </c>
    </row>
    <row r="749" ht="15.75" spans="1:5">
      <c r="A749" s="12">
        <v>746</v>
      </c>
      <c r="B749" s="13" t="str">
        <f t="shared" si="195"/>
        <v>24101</v>
      </c>
      <c r="C749" s="14" t="s">
        <v>47</v>
      </c>
      <c r="D749" s="13" t="str">
        <f>"郭照敬"</f>
        <v>郭照敬</v>
      </c>
      <c r="E749" s="13" t="str">
        <f t="shared" si="198"/>
        <v>男</v>
      </c>
    </row>
    <row r="750" ht="15.75" spans="1:5">
      <c r="A750" s="12">
        <v>747</v>
      </c>
      <c r="B750" s="13" t="str">
        <f t="shared" si="195"/>
        <v>24101</v>
      </c>
      <c r="C750" s="14" t="s">
        <v>47</v>
      </c>
      <c r="D750" s="13" t="str">
        <f>"李祖胜"</f>
        <v>李祖胜</v>
      </c>
      <c r="E750" s="13" t="str">
        <f t="shared" si="198"/>
        <v>男</v>
      </c>
    </row>
    <row r="751" ht="15.75" spans="1:5">
      <c r="A751" s="12">
        <v>748</v>
      </c>
      <c r="B751" s="13" t="str">
        <f t="shared" si="195"/>
        <v>24101</v>
      </c>
      <c r="C751" s="14" t="s">
        <v>47</v>
      </c>
      <c r="D751" s="13" t="str">
        <f>"罗覃伟"</f>
        <v>罗覃伟</v>
      </c>
      <c r="E751" s="13" t="str">
        <f t="shared" ref="E751:E754" si="199">"女"</f>
        <v>女</v>
      </c>
    </row>
    <row r="752" ht="15.75" spans="1:5">
      <c r="A752" s="12">
        <v>749</v>
      </c>
      <c r="B752" s="13" t="str">
        <f t="shared" si="195"/>
        <v>24101</v>
      </c>
      <c r="C752" s="14" t="s">
        <v>47</v>
      </c>
      <c r="D752" s="13" t="str">
        <f>"罗鑫"</f>
        <v>罗鑫</v>
      </c>
      <c r="E752" s="13" t="str">
        <f t="shared" si="199"/>
        <v>女</v>
      </c>
    </row>
    <row r="753" ht="15.75" spans="1:5">
      <c r="A753" s="12">
        <v>750</v>
      </c>
      <c r="B753" s="13" t="str">
        <f t="shared" si="195"/>
        <v>24101</v>
      </c>
      <c r="C753" s="14" t="s">
        <v>47</v>
      </c>
      <c r="D753" s="13" t="str">
        <f>"李亦嘉"</f>
        <v>李亦嘉</v>
      </c>
      <c r="E753" s="13" t="str">
        <f t="shared" si="199"/>
        <v>女</v>
      </c>
    </row>
    <row r="754" ht="15.75" spans="1:5">
      <c r="A754" s="12">
        <v>751</v>
      </c>
      <c r="B754" s="13" t="str">
        <f t="shared" si="195"/>
        <v>24101</v>
      </c>
      <c r="C754" s="14" t="s">
        <v>47</v>
      </c>
      <c r="D754" s="13" t="str">
        <f>"孙秋"</f>
        <v>孙秋</v>
      </c>
      <c r="E754" s="13" t="str">
        <f t="shared" si="199"/>
        <v>女</v>
      </c>
    </row>
    <row r="755" ht="15.75" spans="1:5">
      <c r="A755" s="12">
        <v>752</v>
      </c>
      <c r="B755" s="13" t="str">
        <f t="shared" si="195"/>
        <v>24101</v>
      </c>
      <c r="C755" s="14" t="s">
        <v>47</v>
      </c>
      <c r="D755" s="13" t="str">
        <f>"龙沛宇"</f>
        <v>龙沛宇</v>
      </c>
      <c r="E755" s="13" t="str">
        <f>"男"</f>
        <v>男</v>
      </c>
    </row>
    <row r="756" ht="15.75" spans="1:5">
      <c r="A756" s="12">
        <v>753</v>
      </c>
      <c r="B756" s="13" t="str">
        <f t="shared" si="195"/>
        <v>24101</v>
      </c>
      <c r="C756" s="14" t="s">
        <v>47</v>
      </c>
      <c r="D756" s="13" t="str">
        <f>"李陪然"</f>
        <v>李陪然</v>
      </c>
      <c r="E756" s="13" t="str">
        <f t="shared" ref="E756:E759" si="200">"女"</f>
        <v>女</v>
      </c>
    </row>
    <row r="757" ht="15.75" spans="1:5">
      <c r="A757" s="12">
        <v>754</v>
      </c>
      <c r="B757" s="13" t="str">
        <f t="shared" si="195"/>
        <v>24101</v>
      </c>
      <c r="C757" s="14" t="s">
        <v>47</v>
      </c>
      <c r="D757" s="13" t="str">
        <f>"王丹凤"</f>
        <v>王丹凤</v>
      </c>
      <c r="E757" s="13" t="str">
        <f t="shared" si="200"/>
        <v>女</v>
      </c>
    </row>
    <row r="758" ht="15.75" spans="1:5">
      <c r="A758" s="12">
        <v>755</v>
      </c>
      <c r="B758" s="13" t="str">
        <f t="shared" si="195"/>
        <v>24101</v>
      </c>
      <c r="C758" s="14" t="s">
        <v>47</v>
      </c>
      <c r="D758" s="13" t="str">
        <f>"仲荣荣"</f>
        <v>仲荣荣</v>
      </c>
      <c r="E758" s="13" t="str">
        <f t="shared" si="200"/>
        <v>女</v>
      </c>
    </row>
    <row r="759" ht="15.75" spans="1:5">
      <c r="A759" s="12">
        <v>756</v>
      </c>
      <c r="B759" s="13" t="str">
        <f t="shared" si="195"/>
        <v>24101</v>
      </c>
      <c r="C759" s="14" t="s">
        <v>47</v>
      </c>
      <c r="D759" s="13" t="str">
        <f>"聂卉梓"</f>
        <v>聂卉梓</v>
      </c>
      <c r="E759" s="13" t="str">
        <f t="shared" si="200"/>
        <v>女</v>
      </c>
    </row>
    <row r="760" ht="15.75" spans="1:5">
      <c r="A760" s="12">
        <v>757</v>
      </c>
      <c r="B760" s="13" t="str">
        <f t="shared" si="195"/>
        <v>24101</v>
      </c>
      <c r="C760" s="14" t="s">
        <v>47</v>
      </c>
      <c r="D760" s="13" t="str">
        <f>"金徐"</f>
        <v>金徐</v>
      </c>
      <c r="E760" s="13" t="str">
        <f t="shared" ref="E760:E765" si="201">"男"</f>
        <v>男</v>
      </c>
    </row>
    <row r="761" ht="15.75" spans="1:5">
      <c r="A761" s="12">
        <v>758</v>
      </c>
      <c r="B761" s="13" t="str">
        <f t="shared" si="195"/>
        <v>24101</v>
      </c>
      <c r="C761" s="14" t="s">
        <v>47</v>
      </c>
      <c r="D761" s="13" t="str">
        <f>"常明瑶"</f>
        <v>常明瑶</v>
      </c>
      <c r="E761" s="13" t="str">
        <f t="shared" ref="E761:E764" si="202">"女"</f>
        <v>女</v>
      </c>
    </row>
    <row r="762" ht="15.75" spans="1:5">
      <c r="A762" s="12">
        <v>759</v>
      </c>
      <c r="B762" s="13" t="str">
        <f t="shared" si="195"/>
        <v>24101</v>
      </c>
      <c r="C762" s="14" t="s">
        <v>47</v>
      </c>
      <c r="D762" s="13" t="str">
        <f>"刘洪"</f>
        <v>刘洪</v>
      </c>
      <c r="E762" s="13" t="str">
        <f t="shared" si="201"/>
        <v>男</v>
      </c>
    </row>
    <row r="763" ht="15.75" spans="1:5">
      <c r="A763" s="12">
        <v>760</v>
      </c>
      <c r="B763" s="13" t="str">
        <f t="shared" si="195"/>
        <v>24101</v>
      </c>
      <c r="C763" s="14" t="s">
        <v>47</v>
      </c>
      <c r="D763" s="13" t="str">
        <f>"万雅思"</f>
        <v>万雅思</v>
      </c>
      <c r="E763" s="13" t="str">
        <f t="shared" si="202"/>
        <v>女</v>
      </c>
    </row>
    <row r="764" ht="15.75" spans="1:5">
      <c r="A764" s="12">
        <v>761</v>
      </c>
      <c r="B764" s="13" t="str">
        <f t="shared" si="195"/>
        <v>24101</v>
      </c>
      <c r="C764" s="14" t="s">
        <v>47</v>
      </c>
      <c r="D764" s="13" t="str">
        <f>"艾丹枫"</f>
        <v>艾丹枫</v>
      </c>
      <c r="E764" s="13" t="str">
        <f t="shared" si="202"/>
        <v>女</v>
      </c>
    </row>
    <row r="765" ht="15.75" spans="1:5">
      <c r="A765" s="12">
        <v>762</v>
      </c>
      <c r="B765" s="13" t="str">
        <f t="shared" si="195"/>
        <v>24101</v>
      </c>
      <c r="C765" s="14" t="s">
        <v>47</v>
      </c>
      <c r="D765" s="13" t="str">
        <f>"王志凯"</f>
        <v>王志凯</v>
      </c>
      <c r="E765" s="13" t="str">
        <f t="shared" si="201"/>
        <v>男</v>
      </c>
    </row>
    <row r="766" ht="15.75" spans="1:5">
      <c r="A766" s="12">
        <v>763</v>
      </c>
      <c r="B766" s="13" t="str">
        <f t="shared" si="195"/>
        <v>24101</v>
      </c>
      <c r="C766" s="14" t="s">
        <v>47</v>
      </c>
      <c r="D766" s="13" t="str">
        <f>"严沁荷"</f>
        <v>严沁荷</v>
      </c>
      <c r="E766" s="13" t="str">
        <f t="shared" ref="E766:E769" si="203">"女"</f>
        <v>女</v>
      </c>
    </row>
    <row r="767" ht="15.75" spans="1:5">
      <c r="A767" s="12">
        <v>764</v>
      </c>
      <c r="B767" s="13" t="str">
        <f t="shared" si="195"/>
        <v>24101</v>
      </c>
      <c r="C767" s="14" t="s">
        <v>47</v>
      </c>
      <c r="D767" s="13" t="str">
        <f>"闫语"</f>
        <v>闫语</v>
      </c>
      <c r="E767" s="13" t="str">
        <f t="shared" si="203"/>
        <v>女</v>
      </c>
    </row>
    <row r="768" ht="15.75" spans="1:5">
      <c r="A768" s="12">
        <v>765</v>
      </c>
      <c r="B768" s="13" t="str">
        <f t="shared" si="195"/>
        <v>24101</v>
      </c>
      <c r="C768" s="14" t="s">
        <v>47</v>
      </c>
      <c r="D768" s="13" t="str">
        <f>"胡建恩"</f>
        <v>胡建恩</v>
      </c>
      <c r="E768" s="13" t="str">
        <f>"男"</f>
        <v>男</v>
      </c>
    </row>
    <row r="769" ht="15.75" spans="1:5">
      <c r="A769" s="12">
        <v>766</v>
      </c>
      <c r="B769" s="13" t="str">
        <f t="shared" si="195"/>
        <v>24101</v>
      </c>
      <c r="C769" s="14" t="s">
        <v>47</v>
      </c>
      <c r="D769" s="13" t="str">
        <f>"陈惠文"</f>
        <v>陈惠文</v>
      </c>
      <c r="E769" s="13" t="str">
        <f t="shared" si="203"/>
        <v>女</v>
      </c>
    </row>
    <row r="770" ht="15.75" spans="1:5">
      <c r="A770" s="12">
        <v>767</v>
      </c>
      <c r="B770" s="13" t="str">
        <f t="shared" si="195"/>
        <v>24101</v>
      </c>
      <c r="C770" s="14" t="s">
        <v>47</v>
      </c>
      <c r="D770" s="13" t="str">
        <f>"马文明"</f>
        <v>马文明</v>
      </c>
      <c r="E770" s="13" t="str">
        <f>"男"</f>
        <v>男</v>
      </c>
    </row>
    <row r="771" ht="15.75" spans="1:5">
      <c r="A771" s="12">
        <v>768</v>
      </c>
      <c r="B771" s="13" t="str">
        <f t="shared" si="195"/>
        <v>24101</v>
      </c>
      <c r="C771" s="14" t="s">
        <v>47</v>
      </c>
      <c r="D771" s="13" t="str">
        <f>"张静"</f>
        <v>张静</v>
      </c>
      <c r="E771" s="13" t="str">
        <f t="shared" ref="E771:E773" si="204">"女"</f>
        <v>女</v>
      </c>
    </row>
    <row r="772" ht="15.75" spans="1:5">
      <c r="A772" s="12">
        <v>769</v>
      </c>
      <c r="B772" s="13" t="str">
        <f t="shared" si="195"/>
        <v>24101</v>
      </c>
      <c r="C772" s="14" t="s">
        <v>47</v>
      </c>
      <c r="D772" s="13" t="str">
        <f>"罗蒙"</f>
        <v>罗蒙</v>
      </c>
      <c r="E772" s="13" t="str">
        <f t="shared" si="204"/>
        <v>女</v>
      </c>
    </row>
    <row r="773" ht="15.75" spans="1:5">
      <c r="A773" s="12">
        <v>770</v>
      </c>
      <c r="B773" s="13" t="str">
        <f t="shared" si="195"/>
        <v>24101</v>
      </c>
      <c r="C773" s="14" t="s">
        <v>47</v>
      </c>
      <c r="D773" s="13" t="str">
        <f>"杨旭楠"</f>
        <v>杨旭楠</v>
      </c>
      <c r="E773" s="13" t="str">
        <f t="shared" si="204"/>
        <v>女</v>
      </c>
    </row>
    <row r="774" ht="15.75" spans="1:5">
      <c r="A774" s="12">
        <v>771</v>
      </c>
      <c r="B774" s="13" t="str">
        <f t="shared" si="195"/>
        <v>24101</v>
      </c>
      <c r="C774" s="14" t="s">
        <v>47</v>
      </c>
      <c r="D774" s="13" t="str">
        <f>"何志营"</f>
        <v>何志营</v>
      </c>
      <c r="E774" s="13" t="str">
        <f t="shared" ref="E774:E778" si="205">"男"</f>
        <v>男</v>
      </c>
    </row>
    <row r="775" ht="15.75" spans="1:5">
      <c r="A775" s="12">
        <v>772</v>
      </c>
      <c r="B775" s="13" t="str">
        <f t="shared" si="195"/>
        <v>24101</v>
      </c>
      <c r="C775" s="14" t="s">
        <v>47</v>
      </c>
      <c r="D775" s="13" t="str">
        <f>"刘旭雯"</f>
        <v>刘旭雯</v>
      </c>
      <c r="E775" s="13" t="str">
        <f t="shared" ref="E775:E785" si="206">"女"</f>
        <v>女</v>
      </c>
    </row>
    <row r="776" ht="15.75" spans="1:5">
      <c r="A776" s="12">
        <v>773</v>
      </c>
      <c r="B776" s="13" t="str">
        <f t="shared" si="195"/>
        <v>24101</v>
      </c>
      <c r="C776" s="14" t="s">
        <v>47</v>
      </c>
      <c r="D776" s="13" t="str">
        <f>"李刚"</f>
        <v>李刚</v>
      </c>
      <c r="E776" s="13" t="str">
        <f t="shared" si="205"/>
        <v>男</v>
      </c>
    </row>
    <row r="777" ht="15.75" spans="1:5">
      <c r="A777" s="12">
        <v>774</v>
      </c>
      <c r="B777" s="13" t="str">
        <f t="shared" si="195"/>
        <v>24101</v>
      </c>
      <c r="C777" s="14" t="s">
        <v>47</v>
      </c>
      <c r="D777" s="13" t="str">
        <f>"姚文涛"</f>
        <v>姚文涛</v>
      </c>
      <c r="E777" s="13" t="str">
        <f t="shared" si="205"/>
        <v>男</v>
      </c>
    </row>
    <row r="778" ht="15.75" spans="1:5">
      <c r="A778" s="12">
        <v>775</v>
      </c>
      <c r="B778" s="13" t="str">
        <f t="shared" si="195"/>
        <v>24101</v>
      </c>
      <c r="C778" s="14" t="s">
        <v>47</v>
      </c>
      <c r="D778" s="13" t="str">
        <f>"舒新语"</f>
        <v>舒新语</v>
      </c>
      <c r="E778" s="13" t="str">
        <f t="shared" si="205"/>
        <v>男</v>
      </c>
    </row>
    <row r="779" ht="15.75" spans="1:5">
      <c r="A779" s="12">
        <v>776</v>
      </c>
      <c r="B779" s="13" t="str">
        <f t="shared" si="195"/>
        <v>24101</v>
      </c>
      <c r="C779" s="14" t="s">
        <v>47</v>
      </c>
      <c r="D779" s="13" t="str">
        <f>"晏航"</f>
        <v>晏航</v>
      </c>
      <c r="E779" s="13" t="str">
        <f t="shared" si="206"/>
        <v>女</v>
      </c>
    </row>
    <row r="780" ht="15.75" spans="1:5">
      <c r="A780" s="12">
        <v>777</v>
      </c>
      <c r="B780" s="13" t="str">
        <f t="shared" si="195"/>
        <v>24101</v>
      </c>
      <c r="C780" s="14" t="s">
        <v>47</v>
      </c>
      <c r="D780" s="13" t="str">
        <f>"习姜姝锐"</f>
        <v>习姜姝锐</v>
      </c>
      <c r="E780" s="13" t="str">
        <f t="shared" si="206"/>
        <v>女</v>
      </c>
    </row>
    <row r="781" ht="15.75" spans="1:5">
      <c r="A781" s="12">
        <v>778</v>
      </c>
      <c r="B781" s="13" t="str">
        <f t="shared" si="195"/>
        <v>24101</v>
      </c>
      <c r="C781" s="14" t="s">
        <v>47</v>
      </c>
      <c r="D781" s="13" t="str">
        <f>"李艳"</f>
        <v>李艳</v>
      </c>
      <c r="E781" s="13" t="str">
        <f t="shared" si="206"/>
        <v>女</v>
      </c>
    </row>
    <row r="782" ht="15.75" spans="1:5">
      <c r="A782" s="12">
        <v>779</v>
      </c>
      <c r="B782" s="13" t="str">
        <f t="shared" si="195"/>
        <v>24101</v>
      </c>
      <c r="C782" s="14" t="s">
        <v>47</v>
      </c>
      <c r="D782" s="13" t="str">
        <f>"李笑"</f>
        <v>李笑</v>
      </c>
      <c r="E782" s="13" t="str">
        <f t="shared" si="206"/>
        <v>女</v>
      </c>
    </row>
    <row r="783" ht="15.75" spans="1:5">
      <c r="A783" s="12">
        <v>780</v>
      </c>
      <c r="B783" s="13" t="str">
        <f t="shared" si="195"/>
        <v>24101</v>
      </c>
      <c r="C783" s="14" t="s">
        <v>47</v>
      </c>
      <c r="D783" s="13" t="str">
        <f>"卢千谦"</f>
        <v>卢千谦</v>
      </c>
      <c r="E783" s="13" t="str">
        <f t="shared" si="206"/>
        <v>女</v>
      </c>
    </row>
    <row r="784" ht="15.75" spans="1:5">
      <c r="A784" s="12">
        <v>781</v>
      </c>
      <c r="B784" s="13" t="str">
        <f t="shared" si="195"/>
        <v>24101</v>
      </c>
      <c r="C784" s="14" t="s">
        <v>47</v>
      </c>
      <c r="D784" s="13" t="str">
        <f>"邓晓静"</f>
        <v>邓晓静</v>
      </c>
      <c r="E784" s="13" t="str">
        <f t="shared" si="206"/>
        <v>女</v>
      </c>
    </row>
    <row r="785" ht="15.75" spans="1:5">
      <c r="A785" s="12">
        <v>782</v>
      </c>
      <c r="B785" s="13" t="str">
        <f t="shared" si="195"/>
        <v>24101</v>
      </c>
      <c r="C785" s="14" t="s">
        <v>47</v>
      </c>
      <c r="D785" s="13" t="str">
        <f>"李梦帆"</f>
        <v>李梦帆</v>
      </c>
      <c r="E785" s="13" t="str">
        <f t="shared" si="206"/>
        <v>女</v>
      </c>
    </row>
    <row r="786" ht="15.75" spans="1:5">
      <c r="A786" s="12">
        <v>783</v>
      </c>
      <c r="B786" s="13" t="str">
        <f t="shared" si="195"/>
        <v>24101</v>
      </c>
      <c r="C786" s="14" t="s">
        <v>47</v>
      </c>
      <c r="D786" s="13" t="str">
        <f>"刘斯编"</f>
        <v>刘斯编</v>
      </c>
      <c r="E786" s="13" t="str">
        <f>"男"</f>
        <v>男</v>
      </c>
    </row>
    <row r="787" ht="15.75" spans="1:5">
      <c r="A787" s="12">
        <v>784</v>
      </c>
      <c r="B787" s="13" t="str">
        <f t="shared" si="195"/>
        <v>24101</v>
      </c>
      <c r="C787" s="14" t="s">
        <v>47</v>
      </c>
      <c r="D787" s="13" t="str">
        <f>"黄珊"</f>
        <v>黄珊</v>
      </c>
      <c r="E787" s="13" t="str">
        <f t="shared" ref="E787:E793" si="207">"女"</f>
        <v>女</v>
      </c>
    </row>
    <row r="788" ht="15.75" spans="1:5">
      <c r="A788" s="12">
        <v>785</v>
      </c>
      <c r="B788" s="13" t="str">
        <f t="shared" si="195"/>
        <v>24101</v>
      </c>
      <c r="C788" s="14" t="s">
        <v>47</v>
      </c>
      <c r="D788" s="13" t="str">
        <f>"李黎明"</f>
        <v>李黎明</v>
      </c>
      <c r="E788" s="13" t="str">
        <f>"男"</f>
        <v>男</v>
      </c>
    </row>
    <row r="789" ht="15.75" spans="1:5">
      <c r="A789" s="12">
        <v>786</v>
      </c>
      <c r="B789" s="13" t="str">
        <f t="shared" si="195"/>
        <v>24101</v>
      </c>
      <c r="C789" s="14" t="s">
        <v>47</v>
      </c>
      <c r="D789" s="13" t="str">
        <f>"杨舒"</f>
        <v>杨舒</v>
      </c>
      <c r="E789" s="13" t="str">
        <f t="shared" si="207"/>
        <v>女</v>
      </c>
    </row>
    <row r="790" ht="15.75" spans="1:5">
      <c r="A790" s="12">
        <v>787</v>
      </c>
      <c r="B790" s="13" t="str">
        <f t="shared" si="195"/>
        <v>24101</v>
      </c>
      <c r="C790" s="14" t="s">
        <v>47</v>
      </c>
      <c r="D790" s="13" t="str">
        <f>"刘宇"</f>
        <v>刘宇</v>
      </c>
      <c r="E790" s="13" t="str">
        <f t="shared" si="207"/>
        <v>女</v>
      </c>
    </row>
    <row r="791" ht="15.75" spans="1:5">
      <c r="A791" s="12">
        <v>788</v>
      </c>
      <c r="B791" s="13" t="str">
        <f t="shared" si="195"/>
        <v>24101</v>
      </c>
      <c r="C791" s="14" t="s">
        <v>47</v>
      </c>
      <c r="D791" s="13" t="str">
        <f>"冷思逸"</f>
        <v>冷思逸</v>
      </c>
      <c r="E791" s="13" t="str">
        <f t="shared" si="207"/>
        <v>女</v>
      </c>
    </row>
    <row r="792" ht="15.75" spans="1:5">
      <c r="A792" s="12">
        <v>789</v>
      </c>
      <c r="B792" s="13" t="str">
        <f t="shared" si="195"/>
        <v>24101</v>
      </c>
      <c r="C792" s="14" t="s">
        <v>47</v>
      </c>
      <c r="D792" s="13" t="str">
        <f>"胡晓静"</f>
        <v>胡晓静</v>
      </c>
      <c r="E792" s="13" t="str">
        <f t="shared" si="207"/>
        <v>女</v>
      </c>
    </row>
    <row r="793" ht="15.75" spans="1:5">
      <c r="A793" s="12">
        <v>790</v>
      </c>
      <c r="B793" s="13" t="str">
        <f t="shared" si="195"/>
        <v>24101</v>
      </c>
      <c r="C793" s="14" t="s">
        <v>47</v>
      </c>
      <c r="D793" s="13" t="str">
        <f>"何婷婷"</f>
        <v>何婷婷</v>
      </c>
      <c r="E793" s="13" t="str">
        <f t="shared" si="207"/>
        <v>女</v>
      </c>
    </row>
    <row r="794" ht="15.75" spans="1:5">
      <c r="A794" s="12">
        <v>791</v>
      </c>
      <c r="B794" s="13" t="str">
        <f t="shared" si="195"/>
        <v>24101</v>
      </c>
      <c r="C794" s="14" t="s">
        <v>47</v>
      </c>
      <c r="D794" s="13" t="str">
        <f>"李港林"</f>
        <v>李港林</v>
      </c>
      <c r="E794" s="13" t="str">
        <f>"男"</f>
        <v>男</v>
      </c>
    </row>
    <row r="795" ht="15.75" spans="1:5">
      <c r="A795" s="12">
        <v>792</v>
      </c>
      <c r="B795" s="13" t="str">
        <f t="shared" si="195"/>
        <v>24101</v>
      </c>
      <c r="C795" s="14" t="s">
        <v>47</v>
      </c>
      <c r="D795" s="13" t="str">
        <f>"张艳"</f>
        <v>张艳</v>
      </c>
      <c r="E795" s="13" t="str">
        <f t="shared" ref="E795:E797" si="208">"女"</f>
        <v>女</v>
      </c>
    </row>
    <row r="796" ht="15.75" spans="1:5">
      <c r="A796" s="12">
        <v>793</v>
      </c>
      <c r="B796" s="13" t="str">
        <f t="shared" si="195"/>
        <v>24101</v>
      </c>
      <c r="C796" s="14" t="s">
        <v>47</v>
      </c>
      <c r="D796" s="13" t="str">
        <f>"朱雪琳"</f>
        <v>朱雪琳</v>
      </c>
      <c r="E796" s="13" t="str">
        <f t="shared" si="208"/>
        <v>女</v>
      </c>
    </row>
    <row r="797" ht="15.75" spans="1:5">
      <c r="A797" s="12">
        <v>794</v>
      </c>
      <c r="B797" s="13" t="str">
        <f t="shared" si="195"/>
        <v>24101</v>
      </c>
      <c r="C797" s="14" t="s">
        <v>47</v>
      </c>
      <c r="D797" s="13" t="str">
        <f>"刘演涛"</f>
        <v>刘演涛</v>
      </c>
      <c r="E797" s="13" t="str">
        <f t="shared" si="208"/>
        <v>女</v>
      </c>
    </row>
    <row r="798" ht="15.75" spans="1:5">
      <c r="A798" s="12">
        <v>795</v>
      </c>
      <c r="B798" s="13" t="str">
        <f t="shared" si="195"/>
        <v>24101</v>
      </c>
      <c r="C798" s="14" t="s">
        <v>47</v>
      </c>
      <c r="D798" s="13" t="str">
        <f>"王文杰"</f>
        <v>王文杰</v>
      </c>
      <c r="E798" s="13" t="str">
        <f t="shared" ref="E798:E804" si="209">"男"</f>
        <v>男</v>
      </c>
    </row>
    <row r="799" ht="15.75" spans="1:5">
      <c r="A799" s="12">
        <v>796</v>
      </c>
      <c r="B799" s="13" t="str">
        <f t="shared" si="195"/>
        <v>24101</v>
      </c>
      <c r="C799" s="14" t="s">
        <v>47</v>
      </c>
      <c r="D799" s="13" t="str">
        <f>"刘洪越"</f>
        <v>刘洪越</v>
      </c>
      <c r="E799" s="13" t="str">
        <f t="shared" ref="E799:E801" si="210">"女"</f>
        <v>女</v>
      </c>
    </row>
    <row r="800" ht="15.75" spans="1:5">
      <c r="A800" s="12">
        <v>797</v>
      </c>
      <c r="B800" s="13" t="str">
        <f t="shared" si="195"/>
        <v>24101</v>
      </c>
      <c r="C800" s="14" t="s">
        <v>47</v>
      </c>
      <c r="D800" s="13" t="str">
        <f>"吴言"</f>
        <v>吴言</v>
      </c>
      <c r="E800" s="13" t="str">
        <f t="shared" si="210"/>
        <v>女</v>
      </c>
    </row>
    <row r="801" ht="15.75" spans="1:5">
      <c r="A801" s="12">
        <v>798</v>
      </c>
      <c r="B801" s="13" t="str">
        <f t="shared" si="195"/>
        <v>24101</v>
      </c>
      <c r="C801" s="14" t="s">
        <v>47</v>
      </c>
      <c r="D801" s="13" t="str">
        <f>"吴慧宇"</f>
        <v>吴慧宇</v>
      </c>
      <c r="E801" s="13" t="str">
        <f t="shared" si="210"/>
        <v>女</v>
      </c>
    </row>
    <row r="802" ht="15.75" spans="1:5">
      <c r="A802" s="12">
        <v>799</v>
      </c>
      <c r="B802" s="13" t="str">
        <f t="shared" ref="B802:B823" si="211">"24101"</f>
        <v>24101</v>
      </c>
      <c r="C802" s="14" t="s">
        <v>47</v>
      </c>
      <c r="D802" s="13" t="str">
        <f>"高李然"</f>
        <v>高李然</v>
      </c>
      <c r="E802" s="13" t="str">
        <f t="shared" si="209"/>
        <v>男</v>
      </c>
    </row>
    <row r="803" ht="15.75" spans="1:5">
      <c r="A803" s="12">
        <v>800</v>
      </c>
      <c r="B803" s="13" t="str">
        <f t="shared" si="211"/>
        <v>24101</v>
      </c>
      <c r="C803" s="14" t="s">
        <v>47</v>
      </c>
      <c r="D803" s="13" t="str">
        <f>"王喆"</f>
        <v>王喆</v>
      </c>
      <c r="E803" s="13" t="str">
        <f t="shared" si="209"/>
        <v>男</v>
      </c>
    </row>
    <row r="804" ht="15.75" spans="1:5">
      <c r="A804" s="12">
        <v>801</v>
      </c>
      <c r="B804" s="13" t="str">
        <f t="shared" si="211"/>
        <v>24101</v>
      </c>
      <c r="C804" s="14" t="s">
        <v>47</v>
      </c>
      <c r="D804" s="13" t="str">
        <f>"闵远武"</f>
        <v>闵远武</v>
      </c>
      <c r="E804" s="13" t="str">
        <f t="shared" si="209"/>
        <v>男</v>
      </c>
    </row>
    <row r="805" ht="15.75" spans="1:5">
      <c r="A805" s="12">
        <v>802</v>
      </c>
      <c r="B805" s="13" t="str">
        <f t="shared" si="211"/>
        <v>24101</v>
      </c>
      <c r="C805" s="14" t="s">
        <v>47</v>
      </c>
      <c r="D805" s="13" t="str">
        <f>"张利娟"</f>
        <v>张利娟</v>
      </c>
      <c r="E805" s="13" t="str">
        <f t="shared" ref="E805:E808" si="212">"女"</f>
        <v>女</v>
      </c>
    </row>
    <row r="806" ht="15.75" spans="1:5">
      <c r="A806" s="12">
        <v>803</v>
      </c>
      <c r="B806" s="13" t="str">
        <f t="shared" si="211"/>
        <v>24101</v>
      </c>
      <c r="C806" s="14" t="s">
        <v>47</v>
      </c>
      <c r="D806" s="13" t="str">
        <f>"朱思浩"</f>
        <v>朱思浩</v>
      </c>
      <c r="E806" s="13" t="str">
        <f t="shared" ref="E806:E813" si="213">"男"</f>
        <v>男</v>
      </c>
    </row>
    <row r="807" ht="15.75" spans="1:5">
      <c r="A807" s="12">
        <v>804</v>
      </c>
      <c r="B807" s="13" t="str">
        <f t="shared" si="211"/>
        <v>24101</v>
      </c>
      <c r="C807" s="14" t="s">
        <v>47</v>
      </c>
      <c r="D807" s="13" t="str">
        <f>"薛丹"</f>
        <v>薛丹</v>
      </c>
      <c r="E807" s="13" t="str">
        <f t="shared" si="212"/>
        <v>女</v>
      </c>
    </row>
    <row r="808" ht="15.75" spans="1:5">
      <c r="A808" s="12">
        <v>805</v>
      </c>
      <c r="B808" s="13" t="str">
        <f t="shared" si="211"/>
        <v>24101</v>
      </c>
      <c r="C808" s="14" t="s">
        <v>47</v>
      </c>
      <c r="D808" s="13" t="str">
        <f>"李春艳"</f>
        <v>李春艳</v>
      </c>
      <c r="E808" s="13" t="str">
        <f t="shared" si="212"/>
        <v>女</v>
      </c>
    </row>
    <row r="809" ht="15.75" spans="1:5">
      <c r="A809" s="12">
        <v>806</v>
      </c>
      <c r="B809" s="13" t="str">
        <f t="shared" si="211"/>
        <v>24101</v>
      </c>
      <c r="C809" s="14" t="s">
        <v>47</v>
      </c>
      <c r="D809" s="13" t="str">
        <f>"刘鹏"</f>
        <v>刘鹏</v>
      </c>
      <c r="E809" s="13" t="str">
        <f t="shared" si="213"/>
        <v>男</v>
      </c>
    </row>
    <row r="810" ht="15.75" spans="1:5">
      <c r="A810" s="12">
        <v>807</v>
      </c>
      <c r="B810" s="13" t="str">
        <f t="shared" si="211"/>
        <v>24101</v>
      </c>
      <c r="C810" s="14" t="s">
        <v>47</v>
      </c>
      <c r="D810" s="13" t="str">
        <f>"窦章天子"</f>
        <v>窦章天子</v>
      </c>
      <c r="E810" s="13" t="str">
        <f t="shared" si="213"/>
        <v>男</v>
      </c>
    </row>
    <row r="811" ht="15.75" spans="1:5">
      <c r="A811" s="12">
        <v>808</v>
      </c>
      <c r="B811" s="13" t="str">
        <f t="shared" si="211"/>
        <v>24101</v>
      </c>
      <c r="C811" s="14" t="s">
        <v>47</v>
      </c>
      <c r="D811" s="13" t="str">
        <f>"王瑞"</f>
        <v>王瑞</v>
      </c>
      <c r="E811" s="13" t="str">
        <f t="shared" si="213"/>
        <v>男</v>
      </c>
    </row>
    <row r="812" ht="15.75" spans="1:5">
      <c r="A812" s="12">
        <v>809</v>
      </c>
      <c r="B812" s="13" t="str">
        <f t="shared" si="211"/>
        <v>24101</v>
      </c>
      <c r="C812" s="14" t="s">
        <v>47</v>
      </c>
      <c r="D812" s="13" t="str">
        <f>"付小果"</f>
        <v>付小果</v>
      </c>
      <c r="E812" s="13" t="str">
        <f t="shared" si="213"/>
        <v>男</v>
      </c>
    </row>
    <row r="813" ht="15.75" spans="1:5">
      <c r="A813" s="12">
        <v>810</v>
      </c>
      <c r="B813" s="13" t="str">
        <f t="shared" si="211"/>
        <v>24101</v>
      </c>
      <c r="C813" s="14" t="s">
        <v>47</v>
      </c>
      <c r="D813" s="13" t="str">
        <f>"袁书勋"</f>
        <v>袁书勋</v>
      </c>
      <c r="E813" s="13" t="str">
        <f t="shared" si="213"/>
        <v>男</v>
      </c>
    </row>
    <row r="814" ht="15.75" spans="1:5">
      <c r="A814" s="12">
        <v>811</v>
      </c>
      <c r="B814" s="13" t="str">
        <f t="shared" si="211"/>
        <v>24101</v>
      </c>
      <c r="C814" s="14" t="s">
        <v>47</v>
      </c>
      <c r="D814" s="13" t="str">
        <f>"黄发娅"</f>
        <v>黄发娅</v>
      </c>
      <c r="E814" s="13" t="str">
        <f t="shared" ref="E814:E818" si="214">"女"</f>
        <v>女</v>
      </c>
    </row>
    <row r="815" ht="15.75" spans="1:5">
      <c r="A815" s="12">
        <v>812</v>
      </c>
      <c r="B815" s="13" t="str">
        <f t="shared" si="211"/>
        <v>24101</v>
      </c>
      <c r="C815" s="14" t="s">
        <v>47</v>
      </c>
      <c r="D815" s="13" t="str">
        <f>"漆艳"</f>
        <v>漆艳</v>
      </c>
      <c r="E815" s="13" t="str">
        <f t="shared" si="214"/>
        <v>女</v>
      </c>
    </row>
    <row r="816" ht="15.75" spans="1:5">
      <c r="A816" s="12">
        <v>813</v>
      </c>
      <c r="B816" s="13" t="str">
        <f t="shared" si="211"/>
        <v>24101</v>
      </c>
      <c r="C816" s="14" t="s">
        <v>47</v>
      </c>
      <c r="D816" s="13" t="str">
        <f>"桂程玉"</f>
        <v>桂程玉</v>
      </c>
      <c r="E816" s="13" t="str">
        <f>"男"</f>
        <v>男</v>
      </c>
    </row>
    <row r="817" ht="15.75" spans="1:5">
      <c r="A817" s="12">
        <v>814</v>
      </c>
      <c r="B817" s="13" t="str">
        <f t="shared" si="211"/>
        <v>24101</v>
      </c>
      <c r="C817" s="14" t="s">
        <v>47</v>
      </c>
      <c r="D817" s="13" t="str">
        <f>"计韵蕾"</f>
        <v>计韵蕾</v>
      </c>
      <c r="E817" s="13" t="str">
        <f t="shared" si="214"/>
        <v>女</v>
      </c>
    </row>
    <row r="818" ht="15.75" spans="1:5">
      <c r="A818" s="12">
        <v>815</v>
      </c>
      <c r="B818" s="13" t="str">
        <f t="shared" si="211"/>
        <v>24101</v>
      </c>
      <c r="C818" s="14" t="s">
        <v>47</v>
      </c>
      <c r="D818" s="13" t="str">
        <f>"张伟丽"</f>
        <v>张伟丽</v>
      </c>
      <c r="E818" s="13" t="str">
        <f t="shared" si="214"/>
        <v>女</v>
      </c>
    </row>
    <row r="819" ht="15.75" spans="1:5">
      <c r="A819" s="12">
        <v>816</v>
      </c>
      <c r="B819" s="13" t="str">
        <f t="shared" si="211"/>
        <v>24101</v>
      </c>
      <c r="C819" s="14" t="s">
        <v>47</v>
      </c>
      <c r="D819" s="13" t="str">
        <f>"殷豪"</f>
        <v>殷豪</v>
      </c>
      <c r="E819" s="13" t="str">
        <f t="shared" ref="E819:E825" si="215">"男"</f>
        <v>男</v>
      </c>
    </row>
    <row r="820" ht="15.75" spans="1:5">
      <c r="A820" s="12">
        <v>817</v>
      </c>
      <c r="B820" s="13" t="str">
        <f t="shared" si="211"/>
        <v>24101</v>
      </c>
      <c r="C820" s="14" t="s">
        <v>47</v>
      </c>
      <c r="D820" s="13" t="str">
        <f>"冯妍"</f>
        <v>冯妍</v>
      </c>
      <c r="E820" s="13" t="str">
        <f t="shared" ref="E820:E823" si="216">"女"</f>
        <v>女</v>
      </c>
    </row>
    <row r="821" ht="15.75" spans="1:5">
      <c r="A821" s="12">
        <v>818</v>
      </c>
      <c r="B821" s="13" t="str">
        <f t="shared" si="211"/>
        <v>24101</v>
      </c>
      <c r="C821" s="14" t="s">
        <v>47</v>
      </c>
      <c r="D821" s="13" t="str">
        <f>"彭锦芬"</f>
        <v>彭锦芬</v>
      </c>
      <c r="E821" s="13" t="str">
        <f t="shared" si="216"/>
        <v>女</v>
      </c>
    </row>
    <row r="822" ht="15.75" spans="1:5">
      <c r="A822" s="12">
        <v>819</v>
      </c>
      <c r="B822" s="13" t="str">
        <f t="shared" si="211"/>
        <v>24101</v>
      </c>
      <c r="C822" s="14" t="s">
        <v>47</v>
      </c>
      <c r="D822" s="13" t="str">
        <f>"郝光东"</f>
        <v>郝光东</v>
      </c>
      <c r="E822" s="13" t="str">
        <f t="shared" si="215"/>
        <v>男</v>
      </c>
    </row>
    <row r="823" ht="15.75" spans="1:5">
      <c r="A823" s="12">
        <v>820</v>
      </c>
      <c r="B823" s="13" t="str">
        <f t="shared" si="211"/>
        <v>24101</v>
      </c>
      <c r="C823" s="14" t="s">
        <v>47</v>
      </c>
      <c r="D823" s="13" t="str">
        <f>"王美玲"</f>
        <v>王美玲</v>
      </c>
      <c r="E823" s="13" t="str">
        <f t="shared" si="216"/>
        <v>女</v>
      </c>
    </row>
    <row r="824" ht="15.75" spans="1:5">
      <c r="A824" s="12">
        <v>821</v>
      </c>
      <c r="B824" s="13" t="str">
        <f t="shared" ref="B824:B877" si="217">"24201"</f>
        <v>24201</v>
      </c>
      <c r="C824" s="14" t="s">
        <v>48</v>
      </c>
      <c r="D824" s="13" t="str">
        <f>"李刚"</f>
        <v>李刚</v>
      </c>
      <c r="E824" s="13" t="str">
        <f t="shared" si="215"/>
        <v>男</v>
      </c>
    </row>
    <row r="825" ht="15.75" spans="1:5">
      <c r="A825" s="12">
        <v>822</v>
      </c>
      <c r="B825" s="13" t="str">
        <f t="shared" si="217"/>
        <v>24201</v>
      </c>
      <c r="C825" s="14" t="s">
        <v>48</v>
      </c>
      <c r="D825" s="13" t="str">
        <f>"熊辉"</f>
        <v>熊辉</v>
      </c>
      <c r="E825" s="13" t="str">
        <f t="shared" si="215"/>
        <v>男</v>
      </c>
    </row>
    <row r="826" ht="15.75" spans="1:5">
      <c r="A826" s="12">
        <v>823</v>
      </c>
      <c r="B826" s="13" t="str">
        <f t="shared" si="217"/>
        <v>24201</v>
      </c>
      <c r="C826" s="14" t="s">
        <v>48</v>
      </c>
      <c r="D826" s="13" t="str">
        <f>"梅玉琴"</f>
        <v>梅玉琴</v>
      </c>
      <c r="E826" s="13" t="str">
        <f>"女"</f>
        <v>女</v>
      </c>
    </row>
    <row r="827" ht="15.75" spans="1:5">
      <c r="A827" s="12">
        <v>824</v>
      </c>
      <c r="B827" s="13" t="str">
        <f t="shared" si="217"/>
        <v>24201</v>
      </c>
      <c r="C827" s="14" t="s">
        <v>48</v>
      </c>
      <c r="D827" s="13" t="str">
        <f>"李满"</f>
        <v>李满</v>
      </c>
      <c r="E827" s="13" t="str">
        <f t="shared" ref="E827:E829" si="218">"男"</f>
        <v>男</v>
      </c>
    </row>
    <row r="828" ht="15.75" spans="1:5">
      <c r="A828" s="12">
        <v>825</v>
      </c>
      <c r="B828" s="13" t="str">
        <f t="shared" si="217"/>
        <v>24201</v>
      </c>
      <c r="C828" s="14" t="s">
        <v>48</v>
      </c>
      <c r="D828" s="13" t="str">
        <f>"孙周全"</f>
        <v>孙周全</v>
      </c>
      <c r="E828" s="13" t="str">
        <f t="shared" si="218"/>
        <v>男</v>
      </c>
    </row>
    <row r="829" ht="15.75" spans="1:5">
      <c r="A829" s="12">
        <v>826</v>
      </c>
      <c r="B829" s="13" t="str">
        <f t="shared" si="217"/>
        <v>24201</v>
      </c>
      <c r="C829" s="14" t="s">
        <v>48</v>
      </c>
      <c r="D829" s="13" t="str">
        <f>"张弼强"</f>
        <v>张弼强</v>
      </c>
      <c r="E829" s="13" t="str">
        <f t="shared" si="218"/>
        <v>男</v>
      </c>
    </row>
    <row r="830" ht="15.75" spans="1:5">
      <c r="A830" s="12">
        <v>827</v>
      </c>
      <c r="B830" s="13" t="str">
        <f t="shared" si="217"/>
        <v>24201</v>
      </c>
      <c r="C830" s="14" t="s">
        <v>48</v>
      </c>
      <c r="D830" s="13" t="str">
        <f>"张玉婵"</f>
        <v>张玉婵</v>
      </c>
      <c r="E830" s="13" t="str">
        <f t="shared" ref="E830:E837" si="219">"女"</f>
        <v>女</v>
      </c>
    </row>
    <row r="831" ht="15.75" spans="1:5">
      <c r="A831" s="12">
        <v>828</v>
      </c>
      <c r="B831" s="13" t="str">
        <f t="shared" si="217"/>
        <v>24201</v>
      </c>
      <c r="C831" s="14" t="s">
        <v>48</v>
      </c>
      <c r="D831" s="13" t="str">
        <f>"陈权"</f>
        <v>陈权</v>
      </c>
      <c r="E831" s="13" t="str">
        <f>"男"</f>
        <v>男</v>
      </c>
    </row>
    <row r="832" ht="15.75" spans="1:5">
      <c r="A832" s="12">
        <v>829</v>
      </c>
      <c r="B832" s="13" t="str">
        <f t="shared" si="217"/>
        <v>24201</v>
      </c>
      <c r="C832" s="14" t="s">
        <v>48</v>
      </c>
      <c r="D832" s="13" t="str">
        <f>"吴畅"</f>
        <v>吴畅</v>
      </c>
      <c r="E832" s="13" t="str">
        <f t="shared" si="219"/>
        <v>女</v>
      </c>
    </row>
    <row r="833" ht="15.75" spans="1:5">
      <c r="A833" s="12">
        <v>830</v>
      </c>
      <c r="B833" s="13" t="str">
        <f t="shared" si="217"/>
        <v>24201</v>
      </c>
      <c r="C833" s="14" t="s">
        <v>48</v>
      </c>
      <c r="D833" s="13" t="str">
        <f>"陶宇平"</f>
        <v>陶宇平</v>
      </c>
      <c r="E833" s="13" t="str">
        <f t="shared" si="219"/>
        <v>女</v>
      </c>
    </row>
    <row r="834" ht="15.75" spans="1:5">
      <c r="A834" s="12">
        <v>831</v>
      </c>
      <c r="B834" s="13" t="str">
        <f t="shared" si="217"/>
        <v>24201</v>
      </c>
      <c r="C834" s="14" t="s">
        <v>48</v>
      </c>
      <c r="D834" s="13" t="str">
        <f>"周灿瑶"</f>
        <v>周灿瑶</v>
      </c>
      <c r="E834" s="13" t="str">
        <f t="shared" si="219"/>
        <v>女</v>
      </c>
    </row>
    <row r="835" ht="15.75" spans="1:5">
      <c r="A835" s="12">
        <v>832</v>
      </c>
      <c r="B835" s="13" t="str">
        <f t="shared" si="217"/>
        <v>24201</v>
      </c>
      <c r="C835" s="14" t="s">
        <v>48</v>
      </c>
      <c r="D835" s="13" t="str">
        <f>"解冰芊"</f>
        <v>解冰芊</v>
      </c>
      <c r="E835" s="13" t="str">
        <f t="shared" si="219"/>
        <v>女</v>
      </c>
    </row>
    <row r="836" ht="15.75" spans="1:5">
      <c r="A836" s="12">
        <v>833</v>
      </c>
      <c r="B836" s="13" t="str">
        <f t="shared" si="217"/>
        <v>24201</v>
      </c>
      <c r="C836" s="14" t="s">
        <v>48</v>
      </c>
      <c r="D836" s="13" t="str">
        <f>"李夏兰"</f>
        <v>李夏兰</v>
      </c>
      <c r="E836" s="13" t="str">
        <f t="shared" si="219"/>
        <v>女</v>
      </c>
    </row>
    <row r="837" ht="15.75" spans="1:5">
      <c r="A837" s="12">
        <v>834</v>
      </c>
      <c r="B837" s="13" t="str">
        <f t="shared" si="217"/>
        <v>24201</v>
      </c>
      <c r="C837" s="14" t="s">
        <v>48</v>
      </c>
      <c r="D837" s="13" t="str">
        <f>"朱胜澜"</f>
        <v>朱胜澜</v>
      </c>
      <c r="E837" s="13" t="str">
        <f t="shared" si="219"/>
        <v>女</v>
      </c>
    </row>
    <row r="838" ht="15.75" spans="1:5">
      <c r="A838" s="12">
        <v>835</v>
      </c>
      <c r="B838" s="13" t="str">
        <f t="shared" si="217"/>
        <v>24201</v>
      </c>
      <c r="C838" s="14" t="s">
        <v>48</v>
      </c>
      <c r="D838" s="13" t="str">
        <f>"董铠锋"</f>
        <v>董铠锋</v>
      </c>
      <c r="E838" s="13" t="str">
        <f t="shared" ref="E838:E840" si="220">"男"</f>
        <v>男</v>
      </c>
    </row>
    <row r="839" ht="15.75" spans="1:5">
      <c r="A839" s="12">
        <v>836</v>
      </c>
      <c r="B839" s="13" t="str">
        <f t="shared" si="217"/>
        <v>24201</v>
      </c>
      <c r="C839" s="14" t="s">
        <v>48</v>
      </c>
      <c r="D839" s="13" t="str">
        <f>"夏士轩"</f>
        <v>夏士轩</v>
      </c>
      <c r="E839" s="13" t="str">
        <f t="shared" si="220"/>
        <v>男</v>
      </c>
    </row>
    <row r="840" ht="15.75" spans="1:5">
      <c r="A840" s="12">
        <v>837</v>
      </c>
      <c r="B840" s="13" t="str">
        <f t="shared" si="217"/>
        <v>24201</v>
      </c>
      <c r="C840" s="14" t="s">
        <v>48</v>
      </c>
      <c r="D840" s="13" t="str">
        <f>"鲁赛"</f>
        <v>鲁赛</v>
      </c>
      <c r="E840" s="13" t="str">
        <f t="shared" si="220"/>
        <v>男</v>
      </c>
    </row>
    <row r="841" ht="15.75" spans="1:5">
      <c r="A841" s="12">
        <v>838</v>
      </c>
      <c r="B841" s="13" t="str">
        <f t="shared" si="217"/>
        <v>24201</v>
      </c>
      <c r="C841" s="14" t="s">
        <v>48</v>
      </c>
      <c r="D841" s="13" t="str">
        <f>"李玮奇"</f>
        <v>李玮奇</v>
      </c>
      <c r="E841" s="13" t="str">
        <f t="shared" ref="E841:E845" si="221">"女"</f>
        <v>女</v>
      </c>
    </row>
    <row r="842" ht="15.75" spans="1:5">
      <c r="A842" s="12">
        <v>839</v>
      </c>
      <c r="B842" s="13" t="str">
        <f t="shared" si="217"/>
        <v>24201</v>
      </c>
      <c r="C842" s="14" t="s">
        <v>48</v>
      </c>
      <c r="D842" s="13" t="str">
        <f>"姜蕲宁"</f>
        <v>姜蕲宁</v>
      </c>
      <c r="E842" s="13" t="str">
        <f t="shared" si="221"/>
        <v>女</v>
      </c>
    </row>
    <row r="843" ht="15.75" spans="1:5">
      <c r="A843" s="12">
        <v>840</v>
      </c>
      <c r="B843" s="13" t="str">
        <f t="shared" si="217"/>
        <v>24201</v>
      </c>
      <c r="C843" s="14" t="s">
        <v>48</v>
      </c>
      <c r="D843" s="13" t="str">
        <f>"贾艺泉"</f>
        <v>贾艺泉</v>
      </c>
      <c r="E843" s="13" t="str">
        <f t="shared" si="221"/>
        <v>女</v>
      </c>
    </row>
    <row r="844" ht="15.75" spans="1:5">
      <c r="A844" s="12">
        <v>841</v>
      </c>
      <c r="B844" s="13" t="str">
        <f t="shared" si="217"/>
        <v>24201</v>
      </c>
      <c r="C844" s="14" t="s">
        <v>48</v>
      </c>
      <c r="D844" s="13" t="str">
        <f>"杨书美"</f>
        <v>杨书美</v>
      </c>
      <c r="E844" s="13" t="str">
        <f t="shared" si="221"/>
        <v>女</v>
      </c>
    </row>
    <row r="845" ht="15.75" spans="1:5">
      <c r="A845" s="12">
        <v>842</v>
      </c>
      <c r="B845" s="13" t="str">
        <f t="shared" si="217"/>
        <v>24201</v>
      </c>
      <c r="C845" s="14" t="s">
        <v>48</v>
      </c>
      <c r="D845" s="13" t="str">
        <f>"陈雅亚"</f>
        <v>陈雅亚</v>
      </c>
      <c r="E845" s="13" t="str">
        <f t="shared" si="221"/>
        <v>女</v>
      </c>
    </row>
    <row r="846" ht="15.75" spans="1:5">
      <c r="A846" s="12">
        <v>843</v>
      </c>
      <c r="B846" s="13" t="str">
        <f t="shared" si="217"/>
        <v>24201</v>
      </c>
      <c r="C846" s="14" t="s">
        <v>48</v>
      </c>
      <c r="D846" s="13" t="str">
        <f>"程时钊"</f>
        <v>程时钊</v>
      </c>
      <c r="E846" s="13" t="str">
        <f t="shared" ref="E846:E848" si="222">"男"</f>
        <v>男</v>
      </c>
    </row>
    <row r="847" ht="15.75" spans="1:5">
      <c r="A847" s="12">
        <v>844</v>
      </c>
      <c r="B847" s="13" t="str">
        <f t="shared" si="217"/>
        <v>24201</v>
      </c>
      <c r="C847" s="14" t="s">
        <v>48</v>
      </c>
      <c r="D847" s="13" t="str">
        <f>"张校"</f>
        <v>张校</v>
      </c>
      <c r="E847" s="13" t="str">
        <f t="shared" si="222"/>
        <v>男</v>
      </c>
    </row>
    <row r="848" ht="15.75" spans="1:5">
      <c r="A848" s="12">
        <v>845</v>
      </c>
      <c r="B848" s="13" t="str">
        <f t="shared" si="217"/>
        <v>24201</v>
      </c>
      <c r="C848" s="14" t="s">
        <v>48</v>
      </c>
      <c r="D848" s="13" t="str">
        <f>"王晨"</f>
        <v>王晨</v>
      </c>
      <c r="E848" s="13" t="str">
        <f t="shared" si="222"/>
        <v>男</v>
      </c>
    </row>
    <row r="849" ht="15.75" spans="1:5">
      <c r="A849" s="12">
        <v>846</v>
      </c>
      <c r="B849" s="13" t="str">
        <f t="shared" si="217"/>
        <v>24201</v>
      </c>
      <c r="C849" s="14" t="s">
        <v>48</v>
      </c>
      <c r="D849" s="13" t="str">
        <f>"谭仟"</f>
        <v>谭仟</v>
      </c>
      <c r="E849" s="13" t="str">
        <f t="shared" ref="E849:E854" si="223">"女"</f>
        <v>女</v>
      </c>
    </row>
    <row r="850" ht="15.75" spans="1:5">
      <c r="A850" s="12">
        <v>847</v>
      </c>
      <c r="B850" s="13" t="str">
        <f t="shared" si="217"/>
        <v>24201</v>
      </c>
      <c r="C850" s="14" t="s">
        <v>48</v>
      </c>
      <c r="D850" s="13" t="str">
        <f>"高杰"</f>
        <v>高杰</v>
      </c>
      <c r="E850" s="13" t="str">
        <f t="shared" ref="E850:E855" si="224">"男"</f>
        <v>男</v>
      </c>
    </row>
    <row r="851" ht="15.75" spans="1:5">
      <c r="A851" s="12">
        <v>848</v>
      </c>
      <c r="B851" s="13" t="str">
        <f t="shared" si="217"/>
        <v>24201</v>
      </c>
      <c r="C851" s="14" t="s">
        <v>48</v>
      </c>
      <c r="D851" s="13" t="str">
        <f>"贺淑漫"</f>
        <v>贺淑漫</v>
      </c>
      <c r="E851" s="13" t="str">
        <f t="shared" si="223"/>
        <v>女</v>
      </c>
    </row>
    <row r="852" ht="15.75" spans="1:5">
      <c r="A852" s="12">
        <v>849</v>
      </c>
      <c r="B852" s="13" t="str">
        <f t="shared" si="217"/>
        <v>24201</v>
      </c>
      <c r="C852" s="14" t="s">
        <v>48</v>
      </c>
      <c r="D852" s="13" t="str">
        <f>"罗佑红"</f>
        <v>罗佑红</v>
      </c>
      <c r="E852" s="13" t="str">
        <f t="shared" si="224"/>
        <v>男</v>
      </c>
    </row>
    <row r="853" ht="15.75" spans="1:5">
      <c r="A853" s="12">
        <v>850</v>
      </c>
      <c r="B853" s="13" t="str">
        <f t="shared" si="217"/>
        <v>24201</v>
      </c>
      <c r="C853" s="14" t="s">
        <v>48</v>
      </c>
      <c r="D853" s="13" t="str">
        <f>"温碧霞"</f>
        <v>温碧霞</v>
      </c>
      <c r="E853" s="13" t="str">
        <f t="shared" si="223"/>
        <v>女</v>
      </c>
    </row>
    <row r="854" ht="15.75" spans="1:5">
      <c r="A854" s="12">
        <v>851</v>
      </c>
      <c r="B854" s="13" t="str">
        <f t="shared" si="217"/>
        <v>24201</v>
      </c>
      <c r="C854" s="14" t="s">
        <v>48</v>
      </c>
      <c r="D854" s="13" t="str">
        <f>"姚莉"</f>
        <v>姚莉</v>
      </c>
      <c r="E854" s="13" t="str">
        <f t="shared" si="223"/>
        <v>女</v>
      </c>
    </row>
    <row r="855" ht="15.75" spans="1:5">
      <c r="A855" s="12">
        <v>852</v>
      </c>
      <c r="B855" s="13" t="str">
        <f t="shared" si="217"/>
        <v>24201</v>
      </c>
      <c r="C855" s="14" t="s">
        <v>48</v>
      </c>
      <c r="D855" s="13" t="str">
        <f>"张鑫"</f>
        <v>张鑫</v>
      </c>
      <c r="E855" s="13" t="str">
        <f t="shared" si="224"/>
        <v>男</v>
      </c>
    </row>
    <row r="856" ht="15.75" spans="1:5">
      <c r="A856" s="12">
        <v>853</v>
      </c>
      <c r="B856" s="13" t="str">
        <f t="shared" si="217"/>
        <v>24201</v>
      </c>
      <c r="C856" s="14" t="s">
        <v>48</v>
      </c>
      <c r="D856" s="13" t="str">
        <f>"汪海燕"</f>
        <v>汪海燕</v>
      </c>
      <c r="E856" s="13" t="str">
        <f t="shared" ref="E856:E858" si="225">"女"</f>
        <v>女</v>
      </c>
    </row>
    <row r="857" ht="15.75" spans="1:5">
      <c r="A857" s="12">
        <v>854</v>
      </c>
      <c r="B857" s="13" t="str">
        <f t="shared" si="217"/>
        <v>24201</v>
      </c>
      <c r="C857" s="14" t="s">
        <v>48</v>
      </c>
      <c r="D857" s="13" t="str">
        <f>"石佳"</f>
        <v>石佳</v>
      </c>
      <c r="E857" s="13" t="str">
        <f t="shared" si="225"/>
        <v>女</v>
      </c>
    </row>
    <row r="858" ht="15.75" spans="1:5">
      <c r="A858" s="12">
        <v>855</v>
      </c>
      <c r="B858" s="13" t="str">
        <f t="shared" si="217"/>
        <v>24201</v>
      </c>
      <c r="C858" s="14" t="s">
        <v>48</v>
      </c>
      <c r="D858" s="13" t="str">
        <f>"卢洁"</f>
        <v>卢洁</v>
      </c>
      <c r="E858" s="13" t="str">
        <f t="shared" si="225"/>
        <v>女</v>
      </c>
    </row>
    <row r="859" ht="15.75" spans="1:5">
      <c r="A859" s="12">
        <v>856</v>
      </c>
      <c r="B859" s="13" t="str">
        <f t="shared" si="217"/>
        <v>24201</v>
      </c>
      <c r="C859" s="14" t="s">
        <v>48</v>
      </c>
      <c r="D859" s="13" t="str">
        <f>"熊贤放"</f>
        <v>熊贤放</v>
      </c>
      <c r="E859" s="13" t="str">
        <f t="shared" ref="E859:E864" si="226">"男"</f>
        <v>男</v>
      </c>
    </row>
    <row r="860" ht="15.75" spans="1:5">
      <c r="A860" s="12">
        <v>857</v>
      </c>
      <c r="B860" s="13" t="str">
        <f t="shared" si="217"/>
        <v>24201</v>
      </c>
      <c r="C860" s="14" t="s">
        <v>48</v>
      </c>
      <c r="D860" s="13" t="str">
        <f>"张文文"</f>
        <v>张文文</v>
      </c>
      <c r="E860" s="13" t="str">
        <f>"女"</f>
        <v>女</v>
      </c>
    </row>
    <row r="861" ht="15.75" spans="1:5">
      <c r="A861" s="12">
        <v>858</v>
      </c>
      <c r="B861" s="13" t="str">
        <f t="shared" si="217"/>
        <v>24201</v>
      </c>
      <c r="C861" s="14" t="s">
        <v>48</v>
      </c>
      <c r="D861" s="13" t="str">
        <f>"刘杰"</f>
        <v>刘杰</v>
      </c>
      <c r="E861" s="13" t="str">
        <f t="shared" si="226"/>
        <v>男</v>
      </c>
    </row>
    <row r="862" ht="15.75" spans="1:5">
      <c r="A862" s="12">
        <v>859</v>
      </c>
      <c r="B862" s="13" t="str">
        <f t="shared" si="217"/>
        <v>24201</v>
      </c>
      <c r="C862" s="14" t="s">
        <v>48</v>
      </c>
      <c r="D862" s="13" t="str">
        <f>"樊景志"</f>
        <v>樊景志</v>
      </c>
      <c r="E862" s="13" t="str">
        <f t="shared" si="226"/>
        <v>男</v>
      </c>
    </row>
    <row r="863" ht="15.75" spans="1:5">
      <c r="A863" s="12">
        <v>860</v>
      </c>
      <c r="B863" s="13" t="str">
        <f t="shared" si="217"/>
        <v>24201</v>
      </c>
      <c r="C863" s="14" t="s">
        <v>48</v>
      </c>
      <c r="D863" s="13" t="str">
        <f>"焦仁阔"</f>
        <v>焦仁阔</v>
      </c>
      <c r="E863" s="13" t="str">
        <f t="shared" si="226"/>
        <v>男</v>
      </c>
    </row>
    <row r="864" ht="15.75" spans="1:5">
      <c r="A864" s="12">
        <v>861</v>
      </c>
      <c r="B864" s="13" t="str">
        <f t="shared" si="217"/>
        <v>24201</v>
      </c>
      <c r="C864" s="14" t="s">
        <v>48</v>
      </c>
      <c r="D864" s="13" t="str">
        <f>"赵舜旺"</f>
        <v>赵舜旺</v>
      </c>
      <c r="E864" s="13" t="str">
        <f t="shared" si="226"/>
        <v>男</v>
      </c>
    </row>
    <row r="865" ht="15.75" spans="1:5">
      <c r="A865" s="12">
        <v>862</v>
      </c>
      <c r="B865" s="13" t="str">
        <f t="shared" si="217"/>
        <v>24201</v>
      </c>
      <c r="C865" s="14" t="s">
        <v>48</v>
      </c>
      <c r="D865" s="13" t="str">
        <f>"陈琳"</f>
        <v>陈琳</v>
      </c>
      <c r="E865" s="13" t="str">
        <f t="shared" ref="E865:E869" si="227">"女"</f>
        <v>女</v>
      </c>
    </row>
    <row r="866" ht="15.75" spans="1:5">
      <c r="A866" s="12">
        <v>863</v>
      </c>
      <c r="B866" s="13" t="str">
        <f t="shared" si="217"/>
        <v>24201</v>
      </c>
      <c r="C866" s="14" t="s">
        <v>48</v>
      </c>
      <c r="D866" s="13" t="str">
        <f>"裴钰"</f>
        <v>裴钰</v>
      </c>
      <c r="E866" s="13" t="str">
        <f t="shared" si="227"/>
        <v>女</v>
      </c>
    </row>
    <row r="867" ht="15.75" spans="1:5">
      <c r="A867" s="12">
        <v>864</v>
      </c>
      <c r="B867" s="13" t="str">
        <f t="shared" si="217"/>
        <v>24201</v>
      </c>
      <c r="C867" s="14" t="s">
        <v>48</v>
      </c>
      <c r="D867" s="13" t="str">
        <f>"汪伟松"</f>
        <v>汪伟松</v>
      </c>
      <c r="E867" s="13" t="str">
        <f t="shared" ref="E867:E870" si="228">"男"</f>
        <v>男</v>
      </c>
    </row>
    <row r="868" ht="15.75" spans="1:5">
      <c r="A868" s="12">
        <v>865</v>
      </c>
      <c r="B868" s="13" t="str">
        <f t="shared" si="217"/>
        <v>24201</v>
      </c>
      <c r="C868" s="14" t="s">
        <v>48</v>
      </c>
      <c r="D868" s="13" t="str">
        <f>"赵海洋"</f>
        <v>赵海洋</v>
      </c>
      <c r="E868" s="13" t="str">
        <f t="shared" si="228"/>
        <v>男</v>
      </c>
    </row>
    <row r="869" ht="15.75" spans="1:5">
      <c r="A869" s="12">
        <v>866</v>
      </c>
      <c r="B869" s="13" t="str">
        <f t="shared" si="217"/>
        <v>24201</v>
      </c>
      <c r="C869" s="14" t="s">
        <v>48</v>
      </c>
      <c r="D869" s="13" t="str">
        <f>"张洪玲"</f>
        <v>张洪玲</v>
      </c>
      <c r="E869" s="13" t="str">
        <f t="shared" si="227"/>
        <v>女</v>
      </c>
    </row>
    <row r="870" ht="15.75" spans="1:5">
      <c r="A870" s="12">
        <v>867</v>
      </c>
      <c r="B870" s="13" t="str">
        <f t="shared" si="217"/>
        <v>24201</v>
      </c>
      <c r="C870" s="14" t="s">
        <v>48</v>
      </c>
      <c r="D870" s="13" t="str">
        <f>"崔家鸣"</f>
        <v>崔家鸣</v>
      </c>
      <c r="E870" s="13" t="str">
        <f t="shared" si="228"/>
        <v>男</v>
      </c>
    </row>
    <row r="871" ht="15.75" spans="1:5">
      <c r="A871" s="12">
        <v>868</v>
      </c>
      <c r="B871" s="13" t="str">
        <f t="shared" si="217"/>
        <v>24201</v>
      </c>
      <c r="C871" s="14" t="s">
        <v>48</v>
      </c>
      <c r="D871" s="13" t="str">
        <f>"赵国朵"</f>
        <v>赵国朵</v>
      </c>
      <c r="E871" s="13" t="str">
        <f t="shared" ref="E871:E877" si="229">"女"</f>
        <v>女</v>
      </c>
    </row>
    <row r="872" ht="15.75" spans="1:5">
      <c r="A872" s="12">
        <v>869</v>
      </c>
      <c r="B872" s="13" t="str">
        <f t="shared" si="217"/>
        <v>24201</v>
      </c>
      <c r="C872" s="14" t="s">
        <v>48</v>
      </c>
      <c r="D872" s="13" t="str">
        <f>"吴许凭"</f>
        <v>吴许凭</v>
      </c>
      <c r="E872" s="13" t="str">
        <f>"男"</f>
        <v>男</v>
      </c>
    </row>
    <row r="873" ht="15.75" spans="1:5">
      <c r="A873" s="12">
        <v>870</v>
      </c>
      <c r="B873" s="13" t="str">
        <f t="shared" si="217"/>
        <v>24201</v>
      </c>
      <c r="C873" s="14" t="s">
        <v>48</v>
      </c>
      <c r="D873" s="13" t="str">
        <f>"侯亚倩"</f>
        <v>侯亚倩</v>
      </c>
      <c r="E873" s="13" t="str">
        <f t="shared" si="229"/>
        <v>女</v>
      </c>
    </row>
    <row r="874" ht="15.75" spans="1:5">
      <c r="A874" s="12">
        <v>871</v>
      </c>
      <c r="B874" s="13" t="str">
        <f t="shared" si="217"/>
        <v>24201</v>
      </c>
      <c r="C874" s="14" t="s">
        <v>48</v>
      </c>
      <c r="D874" s="13" t="str">
        <f>"刘宇航"</f>
        <v>刘宇航</v>
      </c>
      <c r="E874" s="13" t="str">
        <f>"男"</f>
        <v>男</v>
      </c>
    </row>
    <row r="875" ht="15.75" spans="1:5">
      <c r="A875" s="12">
        <v>872</v>
      </c>
      <c r="B875" s="13" t="str">
        <f t="shared" si="217"/>
        <v>24201</v>
      </c>
      <c r="C875" s="14" t="s">
        <v>48</v>
      </c>
      <c r="D875" s="13" t="str">
        <f>"朱飞霞"</f>
        <v>朱飞霞</v>
      </c>
      <c r="E875" s="13" t="str">
        <f t="shared" si="229"/>
        <v>女</v>
      </c>
    </row>
    <row r="876" ht="15.75" spans="1:5">
      <c r="A876" s="12">
        <v>873</v>
      </c>
      <c r="B876" s="13" t="str">
        <f t="shared" si="217"/>
        <v>24201</v>
      </c>
      <c r="C876" s="14" t="s">
        <v>48</v>
      </c>
      <c r="D876" s="13" t="str">
        <f>"林岚"</f>
        <v>林岚</v>
      </c>
      <c r="E876" s="13" t="str">
        <f t="shared" si="229"/>
        <v>女</v>
      </c>
    </row>
    <row r="877" ht="15.75" spans="1:5">
      <c r="A877" s="12">
        <v>874</v>
      </c>
      <c r="B877" s="13" t="str">
        <f t="shared" si="217"/>
        <v>24201</v>
      </c>
      <c r="C877" s="14" t="s">
        <v>48</v>
      </c>
      <c r="D877" s="13" t="str">
        <f>"陈亚倩"</f>
        <v>陈亚倩</v>
      </c>
      <c r="E877" s="13" t="str">
        <f t="shared" si="229"/>
        <v>女</v>
      </c>
    </row>
  </sheetData>
  <autoFilter ref="A3:H877">
    <extLst/>
  </autoFilter>
  <mergeCells count="2">
    <mergeCell ref="A1:B1"/>
    <mergeCell ref="A2:E2"/>
  </mergeCells>
  <pageMargins left="0.751388888888889" right="0.751388888888889" top="1" bottom="1" header="0.5" footer="0.5"/>
  <pageSetup paperSize="9" orientation="portrait" horizontalDpi="600"/>
  <headerFooter/>
  <ignoredErrors>
    <ignoredError sqref="E5:E8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不够</cp:lastModifiedBy>
  <dcterms:created xsi:type="dcterms:W3CDTF">2024-07-09T01:37:21Z</dcterms:created>
  <dcterms:modified xsi:type="dcterms:W3CDTF">2024-07-09T01:49:46Z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A36552DD14E84B7F8FBCB0DA0F75ABCC_11</vt:lpwstr>
  </property>
  <property fmtid="{D5CDD505-2E9C-101B-9397-08002B2CF9AE}" pid="3" name="KSOProductBuildVer">
    <vt:lpwstr>2052-12.1.0.16929</vt:lpwstr>
  </property>
</Properties>
</file>