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<sst xmlns="http://schemas.openxmlformats.org/spreadsheetml/2006/main" count="576" uniqueCount="10">
  <si>
    <t>附件：海南省直属机关第二幼儿园2023年公开招聘资格初审合格人员名单</t>
  </si>
  <si>
    <t>序号</t>
  </si>
  <si>
    <t>报考号</t>
  </si>
  <si>
    <t>报考岗位</t>
  </si>
  <si>
    <t>姓名</t>
  </si>
  <si>
    <t>备注</t>
  </si>
  <si>
    <t>0101_保教主任</t>
  </si>
  <si>
    <t>未达到开考比例取消该岗位招聘</t>
  </si>
  <si>
    <t>0102_幼儿教师1</t>
  </si>
  <si>
    <t>0103_幼儿教师2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</si>
</sst>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0"/>
  <sheetViews>
    <sheetView tabSelected="1" zoomScale="85" zoomScaleNormal="85" workbookViewId="0" topLeftCell="A1">
      <selection activeCell="D3" sqref="D3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15.421875" style="3" customWidth="1"/>
    <col min="4" max="4" width="13.421875" style="3" customWidth="1"/>
    <col min="5" max="5" width="25.8515625" style="3" customWidth="1"/>
    <col min="6" max="16384" width="9.00390625" style="4" customWidth="1"/>
  </cols>
  <sheetData>
    <row r="1" spans="1:5" s="1" customFormat="1" ht="51.75" customHeight="1">
      <c r="A1" s="5" t="s">
        <v>0</v>
      </c>
      <c r="B1" s="6"/>
      <c r="C1" s="6"/>
      <c r="D1" s="6"/>
      <c r="E1" s="6"/>
    </row>
    <row r="2" spans="1:5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34.5" customHeight="1">
      <c r="A3" s="9">
        <v>1</v>
      </c>
      <c r="B3" s="10" t="str">
        <f>"546920230707095146112063"</f>
        <v>546920230707095146112063</v>
      </c>
      <c r="C3" s="10" t="s">
        <v>6</v>
      </c>
      <c r="D3" s="10" t="str">
        <f>"陈小荣"</f>
        <v>陈小荣</v>
      </c>
      <c r="E3" s="10" t="s">
        <v>7</v>
      </c>
    </row>
    <row r="4" spans="1:5" s="1" customFormat="1" ht="34.5" customHeight="1">
      <c r="A4" s="9">
        <v>2</v>
      </c>
      <c r="B4" s="10" t="str">
        <f>"546920230712232056121363"</f>
        <v>546920230712232056121363</v>
      </c>
      <c r="C4" s="10" t="s">
        <v>6</v>
      </c>
      <c r="D4" s="10" t="str">
        <f>"郑秋芳"</f>
        <v>郑秋芳</v>
      </c>
      <c r="E4" s="10" t="s">
        <v>7</v>
      </c>
    </row>
    <row r="5" spans="1:5" ht="34.5" customHeight="1">
      <c r="A5" s="9">
        <v>3</v>
      </c>
      <c r="B5" s="10" t="str">
        <f>"546920230707080242111571"</f>
        <v>546920230707080242111571</v>
      </c>
      <c r="C5" s="10" t="s">
        <v>8</v>
      </c>
      <c r="D5" s="10" t="str">
        <f>"李海连"</f>
        <v>李海连</v>
      </c>
      <c r="E5" s="10"/>
    </row>
    <row r="6" spans="1:5" ht="34.5" customHeight="1">
      <c r="A6" s="9">
        <v>4</v>
      </c>
      <c r="B6" s="10" t="str">
        <f>"546920230707080321111574"</f>
        <v>546920230707080321111574</v>
      </c>
      <c r="C6" s="10" t="s">
        <v>8</v>
      </c>
      <c r="D6" s="10" t="str">
        <f>"邢惠婷"</f>
        <v>邢惠婷</v>
      </c>
      <c r="E6" s="10"/>
    </row>
    <row r="7" spans="1:5" ht="34.5" customHeight="1">
      <c r="A7" s="9">
        <v>5</v>
      </c>
      <c r="B7" s="10" t="str">
        <f>"546920230707080353111575"</f>
        <v>546920230707080353111575</v>
      </c>
      <c r="C7" s="10" t="s">
        <v>8</v>
      </c>
      <c r="D7" s="10" t="str">
        <f>"纪欢桐"</f>
        <v>纪欢桐</v>
      </c>
      <c r="E7" s="10"/>
    </row>
    <row r="8" spans="1:5" ht="34.5" customHeight="1">
      <c r="A8" s="9">
        <v>6</v>
      </c>
      <c r="B8" s="10" t="str">
        <f>"546920230707093109111929"</f>
        <v>546920230707093109111929</v>
      </c>
      <c r="C8" s="10" t="s">
        <v>8</v>
      </c>
      <c r="D8" s="10" t="str">
        <f>"陈燕柳"</f>
        <v>陈燕柳</v>
      </c>
      <c r="E8" s="10"/>
    </row>
    <row r="9" spans="1:5" ht="34.5" customHeight="1">
      <c r="A9" s="9">
        <v>7</v>
      </c>
      <c r="B9" s="10" t="str">
        <f>"546920230707090644111774"</f>
        <v>546920230707090644111774</v>
      </c>
      <c r="C9" s="10" t="s">
        <v>8</v>
      </c>
      <c r="D9" s="10" t="str">
        <f>"林娜娜"</f>
        <v>林娜娜</v>
      </c>
      <c r="E9" s="10"/>
    </row>
    <row r="10" spans="1:5" ht="34.5" customHeight="1">
      <c r="A10" s="9">
        <v>8</v>
      </c>
      <c r="B10" s="10" t="str">
        <f>"546920230707091448111822"</f>
        <v>546920230707091448111822</v>
      </c>
      <c r="C10" s="10" t="s">
        <v>8</v>
      </c>
      <c r="D10" s="10" t="str">
        <f>"王安如"</f>
        <v>王安如</v>
      </c>
      <c r="E10" s="10"/>
    </row>
    <row r="11" spans="1:5" ht="34.5" customHeight="1">
      <c r="A11" s="9">
        <v>9</v>
      </c>
      <c r="B11" s="10" t="str">
        <f>"546920230707091453111827"</f>
        <v>546920230707091453111827</v>
      </c>
      <c r="C11" s="10" t="s">
        <v>8</v>
      </c>
      <c r="D11" s="10" t="str">
        <f>"杨梅连"</f>
        <v>杨梅连</v>
      </c>
      <c r="E11" s="10"/>
    </row>
    <row r="12" spans="1:5" ht="34.5" customHeight="1">
      <c r="A12" s="9">
        <v>10</v>
      </c>
      <c r="B12" s="10" t="str">
        <f>"546920230707092216111869"</f>
        <v>546920230707092216111869</v>
      </c>
      <c r="C12" s="10" t="s">
        <v>8</v>
      </c>
      <c r="D12" s="10" t="str">
        <f>"曾琬清"</f>
        <v>曾琬清</v>
      </c>
      <c r="E12" s="10"/>
    </row>
    <row r="13" spans="1:5" ht="34.5" customHeight="1">
      <c r="A13" s="9">
        <v>11</v>
      </c>
      <c r="B13" s="10" t="str">
        <f>"546920230707094943112052"</f>
        <v>546920230707094943112052</v>
      </c>
      <c r="C13" s="10" t="s">
        <v>8</v>
      </c>
      <c r="D13" s="10" t="str">
        <f>"许红豆"</f>
        <v>许红豆</v>
      </c>
      <c r="E13" s="10"/>
    </row>
    <row r="14" spans="1:5" ht="34.5" customHeight="1">
      <c r="A14" s="9">
        <v>12</v>
      </c>
      <c r="B14" s="10" t="str">
        <f>"546920230707093226111941"</f>
        <v>546920230707093226111941</v>
      </c>
      <c r="C14" s="10" t="s">
        <v>8</v>
      </c>
      <c r="D14" s="10" t="str">
        <f>"李乐"</f>
        <v>李乐</v>
      </c>
      <c r="E14" s="10"/>
    </row>
    <row r="15" spans="1:5" ht="34.5" customHeight="1">
      <c r="A15" s="9">
        <v>13</v>
      </c>
      <c r="B15" s="10" t="str">
        <f>"546920230707092459111888"</f>
        <v>546920230707092459111888</v>
      </c>
      <c r="C15" s="10" t="s">
        <v>8</v>
      </c>
      <c r="D15" s="10" t="str">
        <f>"翟梓清"</f>
        <v>翟梓清</v>
      </c>
      <c r="E15" s="10"/>
    </row>
    <row r="16" spans="1:5" ht="34.5" customHeight="1">
      <c r="A16" s="9">
        <v>14</v>
      </c>
      <c r="B16" s="10" t="str">
        <f>"546920230707093608111967"</f>
        <v>546920230707093608111967</v>
      </c>
      <c r="C16" s="10" t="s">
        <v>8</v>
      </c>
      <c r="D16" s="10" t="str">
        <f>"李荣欣"</f>
        <v>李荣欣</v>
      </c>
      <c r="E16" s="10"/>
    </row>
    <row r="17" spans="1:5" ht="34.5" customHeight="1">
      <c r="A17" s="9">
        <v>15</v>
      </c>
      <c r="B17" s="10" t="str">
        <f>"546920230707095410112075"</f>
        <v>546920230707095410112075</v>
      </c>
      <c r="C17" s="10" t="s">
        <v>8</v>
      </c>
      <c r="D17" s="10" t="str">
        <f>"蔡敏儿"</f>
        <v>蔡敏儿</v>
      </c>
      <c r="E17" s="10"/>
    </row>
    <row r="18" spans="1:5" ht="34.5" customHeight="1">
      <c r="A18" s="9">
        <v>16</v>
      </c>
      <c r="B18" s="10" t="str">
        <f>"546920230707085852111723"</f>
        <v>546920230707085852111723</v>
      </c>
      <c r="C18" s="10" t="s">
        <v>8</v>
      </c>
      <c r="D18" s="10" t="str">
        <f>"韩秋宁"</f>
        <v>韩秋宁</v>
      </c>
      <c r="E18" s="10"/>
    </row>
    <row r="19" spans="1:5" ht="34.5" customHeight="1">
      <c r="A19" s="9">
        <v>17</v>
      </c>
      <c r="B19" s="10" t="str">
        <f>"546920230707093734111979"</f>
        <v>546920230707093734111979</v>
      </c>
      <c r="C19" s="10" t="s">
        <v>8</v>
      </c>
      <c r="D19" s="10" t="str">
        <f>"卢春琴"</f>
        <v>卢春琴</v>
      </c>
      <c r="E19" s="10"/>
    </row>
    <row r="20" spans="1:5" ht="34.5" customHeight="1">
      <c r="A20" s="9">
        <v>18</v>
      </c>
      <c r="B20" s="10" t="str">
        <f>"546920230707101113112209"</f>
        <v>546920230707101113112209</v>
      </c>
      <c r="C20" s="10" t="s">
        <v>8</v>
      </c>
      <c r="D20" s="10" t="str">
        <f>"戴姑荣"</f>
        <v>戴姑荣</v>
      </c>
      <c r="E20" s="10"/>
    </row>
    <row r="21" spans="1:5" ht="34.5" customHeight="1">
      <c r="A21" s="9">
        <v>19</v>
      </c>
      <c r="B21" s="10" t="str">
        <f>"546920230707102804112317"</f>
        <v>546920230707102804112317</v>
      </c>
      <c r="C21" s="10" t="s">
        <v>8</v>
      </c>
      <c r="D21" s="10" t="str">
        <f>"凌菲菲"</f>
        <v>凌菲菲</v>
      </c>
      <c r="E21" s="10"/>
    </row>
    <row r="22" spans="1:5" ht="34.5" customHeight="1">
      <c r="A22" s="9">
        <v>20</v>
      </c>
      <c r="B22" s="10" t="str">
        <f>"546920230707102418112287"</f>
        <v>546920230707102418112287</v>
      </c>
      <c r="C22" s="10" t="s">
        <v>8</v>
      </c>
      <c r="D22" s="10" t="str">
        <f>"李亚妹"</f>
        <v>李亚妹</v>
      </c>
      <c r="E22" s="10"/>
    </row>
    <row r="23" spans="1:5" ht="34.5" customHeight="1">
      <c r="A23" s="9">
        <v>21</v>
      </c>
      <c r="B23" s="10" t="str">
        <f>"546920230707103946112381"</f>
        <v>546920230707103946112381</v>
      </c>
      <c r="C23" s="10" t="s">
        <v>8</v>
      </c>
      <c r="D23" s="10" t="str">
        <f>"王慧玲"</f>
        <v>王慧玲</v>
      </c>
      <c r="E23" s="10"/>
    </row>
    <row r="24" spans="1:5" ht="34.5" customHeight="1">
      <c r="A24" s="9">
        <v>22</v>
      </c>
      <c r="B24" s="10" t="str">
        <f>"546920230707103418112354"</f>
        <v>546920230707103418112354</v>
      </c>
      <c r="C24" s="10" t="s">
        <v>8</v>
      </c>
      <c r="D24" s="10" t="str">
        <f>"郑妍"</f>
        <v>郑妍</v>
      </c>
      <c r="E24" s="10"/>
    </row>
    <row r="25" spans="1:5" ht="34.5" customHeight="1">
      <c r="A25" s="9">
        <v>23</v>
      </c>
      <c r="B25" s="10" t="str">
        <f>"546920230707103737112367"</f>
        <v>546920230707103737112367</v>
      </c>
      <c r="C25" s="10" t="s">
        <v>8</v>
      </c>
      <c r="D25" s="10" t="str">
        <f>"陈苗"</f>
        <v>陈苗</v>
      </c>
      <c r="E25" s="10"/>
    </row>
    <row r="26" spans="1:5" ht="34.5" customHeight="1">
      <c r="A26" s="9">
        <v>24</v>
      </c>
      <c r="B26" s="10" t="str">
        <f>"546920230707103157112341"</f>
        <v>546920230707103157112341</v>
      </c>
      <c r="C26" s="10" t="s">
        <v>8</v>
      </c>
      <c r="D26" s="10" t="str">
        <f>"文美容"</f>
        <v>文美容</v>
      </c>
      <c r="E26" s="10"/>
    </row>
    <row r="27" spans="1:5" ht="34.5" customHeight="1">
      <c r="A27" s="9">
        <v>25</v>
      </c>
      <c r="B27" s="10" t="str">
        <f>"546920230707110039112508"</f>
        <v>546920230707110039112508</v>
      </c>
      <c r="C27" s="10" t="s">
        <v>8</v>
      </c>
      <c r="D27" s="10" t="str">
        <f>"刘俊情 "</f>
        <v>刘俊情 </v>
      </c>
      <c r="E27" s="10"/>
    </row>
    <row r="28" spans="1:5" ht="34.5" customHeight="1">
      <c r="A28" s="9">
        <v>26</v>
      </c>
      <c r="B28" s="10" t="str">
        <f>"546920230707105722112487"</f>
        <v>546920230707105722112487</v>
      </c>
      <c r="C28" s="10" t="s">
        <v>8</v>
      </c>
      <c r="D28" s="10" t="str">
        <f>"王艳纳"</f>
        <v>王艳纳</v>
      </c>
      <c r="E28" s="10"/>
    </row>
    <row r="29" spans="1:5" ht="34.5" customHeight="1">
      <c r="A29" s="9">
        <v>27</v>
      </c>
      <c r="B29" s="10" t="str">
        <f>"546920230707080224111570"</f>
        <v>546920230707080224111570</v>
      </c>
      <c r="C29" s="10" t="s">
        <v>8</v>
      </c>
      <c r="D29" s="10" t="str">
        <f>"马义程"</f>
        <v>马义程</v>
      </c>
      <c r="E29" s="10"/>
    </row>
    <row r="30" spans="1:5" ht="34.5" customHeight="1">
      <c r="A30" s="9">
        <v>28</v>
      </c>
      <c r="B30" s="10" t="str">
        <f>"546920230707104551112427"</f>
        <v>546920230707104551112427</v>
      </c>
      <c r="C30" s="10" t="s">
        <v>8</v>
      </c>
      <c r="D30" s="10" t="str">
        <f>"吴必涵"</f>
        <v>吴必涵</v>
      </c>
      <c r="E30" s="10"/>
    </row>
    <row r="31" spans="1:5" ht="34.5" customHeight="1">
      <c r="A31" s="9">
        <v>29</v>
      </c>
      <c r="B31" s="10" t="str">
        <f>"546920230707105807112492"</f>
        <v>546920230707105807112492</v>
      </c>
      <c r="C31" s="10" t="s">
        <v>8</v>
      </c>
      <c r="D31" s="10" t="str">
        <f>"吴佳骏"</f>
        <v>吴佳骏</v>
      </c>
      <c r="E31" s="10"/>
    </row>
    <row r="32" spans="1:5" ht="34.5" customHeight="1">
      <c r="A32" s="9">
        <v>30</v>
      </c>
      <c r="B32" s="10" t="str">
        <f>"546920230707104050112392"</f>
        <v>546920230707104050112392</v>
      </c>
      <c r="C32" s="10" t="s">
        <v>8</v>
      </c>
      <c r="D32" s="10" t="str">
        <f>"李瑞瑾"</f>
        <v>李瑞瑾</v>
      </c>
      <c r="E32" s="10"/>
    </row>
    <row r="33" spans="1:5" ht="34.5" customHeight="1">
      <c r="A33" s="9">
        <v>31</v>
      </c>
      <c r="B33" s="10" t="str">
        <f>"546920230707095702112096"</f>
        <v>546920230707095702112096</v>
      </c>
      <c r="C33" s="10" t="s">
        <v>8</v>
      </c>
      <c r="D33" s="10" t="str">
        <f>"吴海婷"</f>
        <v>吴海婷</v>
      </c>
      <c r="E33" s="10"/>
    </row>
    <row r="34" spans="1:5" ht="34.5" customHeight="1">
      <c r="A34" s="9">
        <v>32</v>
      </c>
      <c r="B34" s="10" t="str">
        <f>"546920230707120735112882"</f>
        <v>546920230707120735112882</v>
      </c>
      <c r="C34" s="10" t="s">
        <v>8</v>
      </c>
      <c r="D34" s="10" t="str">
        <f>"温桃慧"</f>
        <v>温桃慧</v>
      </c>
      <c r="E34" s="10"/>
    </row>
    <row r="35" spans="1:5" ht="34.5" customHeight="1">
      <c r="A35" s="9">
        <v>33</v>
      </c>
      <c r="B35" s="10" t="str">
        <f>"546920230707102646112306"</f>
        <v>546920230707102646112306</v>
      </c>
      <c r="C35" s="10" t="s">
        <v>8</v>
      </c>
      <c r="D35" s="10" t="str">
        <f>"朱凤清"</f>
        <v>朱凤清</v>
      </c>
      <c r="E35" s="10"/>
    </row>
    <row r="36" spans="1:5" ht="34.5" customHeight="1">
      <c r="A36" s="9">
        <v>34</v>
      </c>
      <c r="B36" s="10" t="str">
        <f>"546920230707122720112963"</f>
        <v>546920230707122720112963</v>
      </c>
      <c r="C36" s="10" t="s">
        <v>8</v>
      </c>
      <c r="D36" s="10" t="str">
        <f>"陈玉婷"</f>
        <v>陈玉婷</v>
      </c>
      <c r="E36" s="10"/>
    </row>
    <row r="37" spans="1:5" ht="34.5" customHeight="1">
      <c r="A37" s="9">
        <v>35</v>
      </c>
      <c r="B37" s="10" t="str">
        <f>"546920230707121651112924"</f>
        <v>546920230707121651112924</v>
      </c>
      <c r="C37" s="10" t="s">
        <v>8</v>
      </c>
      <c r="D37" s="10" t="str">
        <f>"杨佳佳"</f>
        <v>杨佳佳</v>
      </c>
      <c r="E37" s="10"/>
    </row>
    <row r="38" spans="1:5" ht="34.5" customHeight="1">
      <c r="A38" s="9">
        <v>36</v>
      </c>
      <c r="B38" s="10" t="str">
        <f>"546920230707122925112971"</f>
        <v>546920230707122925112971</v>
      </c>
      <c r="C38" s="10" t="s">
        <v>8</v>
      </c>
      <c r="D38" s="10" t="str">
        <f>"龙立琪"</f>
        <v>龙立琪</v>
      </c>
      <c r="E38" s="10"/>
    </row>
    <row r="39" spans="1:5" ht="34.5" customHeight="1">
      <c r="A39" s="9">
        <v>37</v>
      </c>
      <c r="B39" s="10" t="str">
        <f>"546920230707124314113044"</f>
        <v>546920230707124314113044</v>
      </c>
      <c r="C39" s="10" t="s">
        <v>8</v>
      </c>
      <c r="D39" s="10" t="str">
        <f>"麦小叶"</f>
        <v>麦小叶</v>
      </c>
      <c r="E39" s="10"/>
    </row>
    <row r="40" spans="1:5" ht="34.5" customHeight="1">
      <c r="A40" s="9">
        <v>38</v>
      </c>
      <c r="B40" s="10" t="str">
        <f>"546920230707124140113035"</f>
        <v>546920230707124140113035</v>
      </c>
      <c r="C40" s="10" t="s">
        <v>8</v>
      </c>
      <c r="D40" s="10" t="str">
        <f>"宋雪琴"</f>
        <v>宋雪琴</v>
      </c>
      <c r="E40" s="10"/>
    </row>
    <row r="41" spans="1:5" ht="34.5" customHeight="1">
      <c r="A41" s="9">
        <v>39</v>
      </c>
      <c r="B41" s="10" t="str">
        <f>"546920230707124603113061"</f>
        <v>546920230707124603113061</v>
      </c>
      <c r="C41" s="10" t="s">
        <v>8</v>
      </c>
      <c r="D41" s="10" t="str">
        <f>"李珊"</f>
        <v>李珊</v>
      </c>
      <c r="E41" s="10"/>
    </row>
    <row r="42" spans="1:5" ht="34.5" customHeight="1">
      <c r="A42" s="9">
        <v>40</v>
      </c>
      <c r="B42" s="10" t="str">
        <f>"546920230707092701111899"</f>
        <v>546920230707092701111899</v>
      </c>
      <c r="C42" s="10" t="s">
        <v>8</v>
      </c>
      <c r="D42" s="10" t="str">
        <f>"邢玉婷"</f>
        <v>邢玉婷</v>
      </c>
      <c r="E42" s="10"/>
    </row>
    <row r="43" spans="1:5" ht="34.5" customHeight="1">
      <c r="A43" s="9">
        <v>41</v>
      </c>
      <c r="B43" s="10" t="str">
        <f>"546920230707130344113146"</f>
        <v>546920230707130344113146</v>
      </c>
      <c r="C43" s="10" t="s">
        <v>8</v>
      </c>
      <c r="D43" s="10" t="str">
        <f>"陈丹丹"</f>
        <v>陈丹丹</v>
      </c>
      <c r="E43" s="10"/>
    </row>
    <row r="44" spans="1:5" ht="34.5" customHeight="1">
      <c r="A44" s="9">
        <v>42</v>
      </c>
      <c r="B44" s="10" t="str">
        <f>"546920230707132826113255"</f>
        <v>546920230707132826113255</v>
      </c>
      <c r="C44" s="10" t="s">
        <v>8</v>
      </c>
      <c r="D44" s="10" t="str">
        <f>"桂少莹"</f>
        <v>桂少莹</v>
      </c>
      <c r="E44" s="10"/>
    </row>
    <row r="45" spans="1:5" ht="34.5" customHeight="1">
      <c r="A45" s="9">
        <v>43</v>
      </c>
      <c r="B45" s="10" t="str">
        <f>"546920230707132556113242"</f>
        <v>546920230707132556113242</v>
      </c>
      <c r="C45" s="10" t="s">
        <v>8</v>
      </c>
      <c r="D45" s="10" t="str">
        <f>"曾婷"</f>
        <v>曾婷</v>
      </c>
      <c r="E45" s="10"/>
    </row>
    <row r="46" spans="1:5" ht="34.5" customHeight="1">
      <c r="A46" s="9">
        <v>44</v>
      </c>
      <c r="B46" s="10" t="str">
        <f>"546920230707133022113268"</f>
        <v>546920230707133022113268</v>
      </c>
      <c r="C46" s="10" t="s">
        <v>8</v>
      </c>
      <c r="D46" s="10" t="str">
        <f>"卢亚蕾"</f>
        <v>卢亚蕾</v>
      </c>
      <c r="E46" s="10"/>
    </row>
    <row r="47" spans="1:5" ht="34.5" customHeight="1">
      <c r="A47" s="9">
        <v>45</v>
      </c>
      <c r="B47" s="10" t="str">
        <f>"546920230707140808113434"</f>
        <v>546920230707140808113434</v>
      </c>
      <c r="C47" s="10" t="s">
        <v>8</v>
      </c>
      <c r="D47" s="10" t="str">
        <f>"李秋鸾"</f>
        <v>李秋鸾</v>
      </c>
      <c r="E47" s="10"/>
    </row>
    <row r="48" spans="1:5" ht="34.5" customHeight="1">
      <c r="A48" s="9">
        <v>46</v>
      </c>
      <c r="B48" s="10" t="str">
        <f>"546920230707150347113680"</f>
        <v>546920230707150347113680</v>
      </c>
      <c r="C48" s="10" t="s">
        <v>8</v>
      </c>
      <c r="D48" s="10" t="str">
        <f>"岑慧"</f>
        <v>岑慧</v>
      </c>
      <c r="E48" s="10"/>
    </row>
    <row r="49" spans="1:5" ht="34.5" customHeight="1">
      <c r="A49" s="9">
        <v>47</v>
      </c>
      <c r="B49" s="10" t="str">
        <f>"546920230707152701113803"</f>
        <v>546920230707152701113803</v>
      </c>
      <c r="C49" s="10" t="s">
        <v>8</v>
      </c>
      <c r="D49" s="10" t="str">
        <f>"容将如"</f>
        <v>容将如</v>
      </c>
      <c r="E49" s="10"/>
    </row>
    <row r="50" spans="1:5" ht="34.5" customHeight="1">
      <c r="A50" s="9">
        <v>48</v>
      </c>
      <c r="B50" s="10" t="str">
        <f>"546920230707151022113707"</f>
        <v>546920230707151022113707</v>
      </c>
      <c r="C50" s="10" t="s">
        <v>8</v>
      </c>
      <c r="D50" s="10" t="str">
        <f>"李彬彬"</f>
        <v>李彬彬</v>
      </c>
      <c r="E50" s="10"/>
    </row>
    <row r="51" spans="1:5" ht="34.5" customHeight="1">
      <c r="A51" s="9">
        <v>49</v>
      </c>
      <c r="B51" s="10" t="str">
        <f>"546920230707150852113698"</f>
        <v>546920230707150852113698</v>
      </c>
      <c r="C51" s="10" t="s">
        <v>8</v>
      </c>
      <c r="D51" s="10" t="str">
        <f>"郭琪颖"</f>
        <v>郭琪颖</v>
      </c>
      <c r="E51" s="10"/>
    </row>
    <row r="52" spans="1:5" ht="34.5" customHeight="1">
      <c r="A52" s="9">
        <v>50</v>
      </c>
      <c r="B52" s="10" t="str">
        <f>"546920230707151459113736"</f>
        <v>546920230707151459113736</v>
      </c>
      <c r="C52" s="10" t="s">
        <v>8</v>
      </c>
      <c r="D52" s="10" t="str">
        <f>"叶雪"</f>
        <v>叶雪</v>
      </c>
      <c r="E52" s="10"/>
    </row>
    <row r="53" spans="1:5" ht="34.5" customHeight="1">
      <c r="A53" s="9">
        <v>51</v>
      </c>
      <c r="B53" s="10" t="str">
        <f>"546920230707154849113935"</f>
        <v>546920230707154849113935</v>
      </c>
      <c r="C53" s="10" t="s">
        <v>8</v>
      </c>
      <c r="D53" s="10" t="str">
        <f>"黎焯姿"</f>
        <v>黎焯姿</v>
      </c>
      <c r="E53" s="10"/>
    </row>
    <row r="54" spans="1:5" ht="34.5" customHeight="1">
      <c r="A54" s="9">
        <v>52</v>
      </c>
      <c r="B54" s="10" t="str">
        <f>"546920230707161434114046"</f>
        <v>546920230707161434114046</v>
      </c>
      <c r="C54" s="10" t="s">
        <v>8</v>
      </c>
      <c r="D54" s="10" t="str">
        <f>"柳美玉"</f>
        <v>柳美玉</v>
      </c>
      <c r="E54" s="10"/>
    </row>
    <row r="55" spans="1:5" ht="34.5" customHeight="1">
      <c r="A55" s="9">
        <v>53</v>
      </c>
      <c r="B55" s="10" t="str">
        <f>"546920230707163544114139"</f>
        <v>546920230707163544114139</v>
      </c>
      <c r="C55" s="10" t="s">
        <v>8</v>
      </c>
      <c r="D55" s="10" t="str">
        <f>"钟海转"</f>
        <v>钟海转</v>
      </c>
      <c r="E55" s="10"/>
    </row>
    <row r="56" spans="1:5" ht="34.5" customHeight="1">
      <c r="A56" s="9">
        <v>54</v>
      </c>
      <c r="B56" s="10" t="str">
        <f>"546920230707161244114036"</f>
        <v>546920230707161244114036</v>
      </c>
      <c r="C56" s="10" t="s">
        <v>8</v>
      </c>
      <c r="D56" s="10" t="str">
        <f>"陈礼意"</f>
        <v>陈礼意</v>
      </c>
      <c r="E56" s="10"/>
    </row>
    <row r="57" spans="1:5" ht="34.5" customHeight="1">
      <c r="A57" s="9">
        <v>55</v>
      </c>
      <c r="B57" s="10" t="str">
        <f>"546920230707100759112178"</f>
        <v>546920230707100759112178</v>
      </c>
      <c r="C57" s="10" t="s">
        <v>8</v>
      </c>
      <c r="D57" s="10" t="str">
        <f>"余思思"</f>
        <v>余思思</v>
      </c>
      <c r="E57" s="10"/>
    </row>
    <row r="58" spans="1:5" ht="34.5" customHeight="1">
      <c r="A58" s="9">
        <v>56</v>
      </c>
      <c r="B58" s="10" t="str">
        <f>"546920230707103118112337"</f>
        <v>546920230707103118112337</v>
      </c>
      <c r="C58" s="10" t="s">
        <v>8</v>
      </c>
      <c r="D58" s="10" t="str">
        <f>"吴思宏"</f>
        <v>吴思宏</v>
      </c>
      <c r="E58" s="10"/>
    </row>
    <row r="59" spans="1:5" ht="34.5" customHeight="1">
      <c r="A59" s="9">
        <v>57</v>
      </c>
      <c r="B59" s="10" t="str">
        <f>"546920230707163929114154"</f>
        <v>546920230707163929114154</v>
      </c>
      <c r="C59" s="10" t="s">
        <v>8</v>
      </c>
      <c r="D59" s="10" t="str">
        <f>"蔡丽"</f>
        <v>蔡丽</v>
      </c>
      <c r="E59" s="10"/>
    </row>
    <row r="60" spans="1:5" ht="34.5" customHeight="1">
      <c r="A60" s="9">
        <v>58</v>
      </c>
      <c r="B60" s="10" t="str">
        <f>"546920230707174130114413"</f>
        <v>546920230707174130114413</v>
      </c>
      <c r="C60" s="10" t="s">
        <v>8</v>
      </c>
      <c r="D60" s="10" t="str">
        <f>"王婷芬"</f>
        <v>王婷芬</v>
      </c>
      <c r="E60" s="10"/>
    </row>
    <row r="61" spans="1:5" ht="34.5" customHeight="1">
      <c r="A61" s="9">
        <v>59</v>
      </c>
      <c r="B61" s="10" t="str">
        <f>"546920230707160526114002"</f>
        <v>546920230707160526114002</v>
      </c>
      <c r="C61" s="10" t="s">
        <v>8</v>
      </c>
      <c r="D61" s="10" t="str">
        <f>"王晨"</f>
        <v>王晨</v>
      </c>
      <c r="E61" s="10"/>
    </row>
    <row r="62" spans="1:5" ht="34.5" customHeight="1">
      <c r="A62" s="9">
        <v>60</v>
      </c>
      <c r="B62" s="10" t="str">
        <f>"546920230707180017114477"</f>
        <v>546920230707180017114477</v>
      </c>
      <c r="C62" s="10" t="s">
        <v>8</v>
      </c>
      <c r="D62" s="10" t="str">
        <f>"王雪晶"</f>
        <v>王雪晶</v>
      </c>
      <c r="E62" s="10"/>
    </row>
    <row r="63" spans="1:5" ht="34.5" customHeight="1">
      <c r="A63" s="9">
        <v>61</v>
      </c>
      <c r="B63" s="10" t="str">
        <f>"546920230707181933114539"</f>
        <v>546920230707181933114539</v>
      </c>
      <c r="C63" s="10" t="s">
        <v>8</v>
      </c>
      <c r="D63" s="10" t="str">
        <f>"杨泽芬"</f>
        <v>杨泽芬</v>
      </c>
      <c r="E63" s="10"/>
    </row>
    <row r="64" spans="1:5" ht="34.5" customHeight="1">
      <c r="A64" s="9">
        <v>62</v>
      </c>
      <c r="B64" s="10" t="str">
        <f>"546920230707184352114606"</f>
        <v>546920230707184352114606</v>
      </c>
      <c r="C64" s="10" t="s">
        <v>8</v>
      </c>
      <c r="D64" s="10" t="str">
        <f>"周声芳"</f>
        <v>周声芳</v>
      </c>
      <c r="E64" s="10"/>
    </row>
    <row r="65" spans="1:5" ht="34.5" customHeight="1">
      <c r="A65" s="9">
        <v>63</v>
      </c>
      <c r="B65" s="10" t="str">
        <f>"546920230707184326114603"</f>
        <v>546920230707184326114603</v>
      </c>
      <c r="C65" s="10" t="s">
        <v>8</v>
      </c>
      <c r="D65" s="10" t="str">
        <f>"陈楠"</f>
        <v>陈楠</v>
      </c>
      <c r="E65" s="10"/>
    </row>
    <row r="66" spans="1:5" ht="34.5" customHeight="1">
      <c r="A66" s="9">
        <v>64</v>
      </c>
      <c r="B66" s="10" t="str">
        <f>"546920230707184745114620"</f>
        <v>546920230707184745114620</v>
      </c>
      <c r="C66" s="10" t="s">
        <v>8</v>
      </c>
      <c r="D66" s="10" t="str">
        <f>"徐大帅"</f>
        <v>徐大帅</v>
      </c>
      <c r="E66" s="10"/>
    </row>
    <row r="67" spans="1:5" ht="34.5" customHeight="1">
      <c r="A67" s="9">
        <v>65</v>
      </c>
      <c r="B67" s="10" t="str">
        <f>"546920230707190221114657"</f>
        <v>546920230707190221114657</v>
      </c>
      <c r="C67" s="10" t="s">
        <v>8</v>
      </c>
      <c r="D67" s="10" t="str">
        <f>"王光凤"</f>
        <v>王光凤</v>
      </c>
      <c r="E67" s="10"/>
    </row>
    <row r="68" spans="1:5" ht="34.5" customHeight="1">
      <c r="A68" s="9">
        <v>66</v>
      </c>
      <c r="B68" s="10" t="str">
        <f>"546920230707185957114649"</f>
        <v>546920230707185957114649</v>
      </c>
      <c r="C68" s="10" t="s">
        <v>8</v>
      </c>
      <c r="D68" s="10" t="str">
        <f>"云文辉"</f>
        <v>云文辉</v>
      </c>
      <c r="E68" s="10"/>
    </row>
    <row r="69" spans="1:5" ht="34.5" customHeight="1">
      <c r="A69" s="9">
        <v>67</v>
      </c>
      <c r="B69" s="10" t="str">
        <f>"546920230707175431114456"</f>
        <v>546920230707175431114456</v>
      </c>
      <c r="C69" s="10" t="s">
        <v>8</v>
      </c>
      <c r="D69" s="10" t="str">
        <f>"庄瑾怡"</f>
        <v>庄瑾怡</v>
      </c>
      <c r="E69" s="10"/>
    </row>
    <row r="70" spans="1:5" ht="34.5" customHeight="1">
      <c r="A70" s="9">
        <v>68</v>
      </c>
      <c r="B70" s="10" t="str">
        <f>"546920230707174016114408"</f>
        <v>546920230707174016114408</v>
      </c>
      <c r="C70" s="10" t="s">
        <v>8</v>
      </c>
      <c r="D70" s="10" t="str">
        <f>"李娉婷"</f>
        <v>李娉婷</v>
      </c>
      <c r="E70" s="10"/>
    </row>
    <row r="71" spans="1:5" ht="34.5" customHeight="1">
      <c r="A71" s="9">
        <v>69</v>
      </c>
      <c r="B71" s="10" t="str">
        <f>"546920230707171433114312"</f>
        <v>546920230707171433114312</v>
      </c>
      <c r="C71" s="10" t="s">
        <v>8</v>
      </c>
      <c r="D71" s="10" t="str">
        <f>"杜欢欢"</f>
        <v>杜欢欢</v>
      </c>
      <c r="E71" s="10"/>
    </row>
    <row r="72" spans="1:5" ht="34.5" customHeight="1">
      <c r="A72" s="9">
        <v>70</v>
      </c>
      <c r="B72" s="10" t="str">
        <f>"546920230707192016114706"</f>
        <v>546920230707192016114706</v>
      </c>
      <c r="C72" s="10" t="s">
        <v>8</v>
      </c>
      <c r="D72" s="10" t="str">
        <f>"杨露"</f>
        <v>杨露</v>
      </c>
      <c r="E72" s="10"/>
    </row>
    <row r="73" spans="1:5" ht="34.5" customHeight="1">
      <c r="A73" s="9">
        <v>71</v>
      </c>
      <c r="B73" s="10" t="str">
        <f>"546920230707193656114759"</f>
        <v>546920230707193656114759</v>
      </c>
      <c r="C73" s="10" t="s">
        <v>8</v>
      </c>
      <c r="D73" s="10" t="str">
        <f>"林玟"</f>
        <v>林玟</v>
      </c>
      <c r="E73" s="10"/>
    </row>
    <row r="74" spans="1:5" ht="34.5" customHeight="1">
      <c r="A74" s="9">
        <v>72</v>
      </c>
      <c r="B74" s="10" t="str">
        <f>"546920230707200248114836"</f>
        <v>546920230707200248114836</v>
      </c>
      <c r="C74" s="10" t="s">
        <v>8</v>
      </c>
      <c r="D74" s="10" t="str">
        <f>"王艳莹"</f>
        <v>王艳莹</v>
      </c>
      <c r="E74" s="10"/>
    </row>
    <row r="75" spans="1:5" ht="34.5" customHeight="1">
      <c r="A75" s="9">
        <v>73</v>
      </c>
      <c r="B75" s="10" t="str">
        <f>"546920230707200803114854"</f>
        <v>546920230707200803114854</v>
      </c>
      <c r="C75" s="10" t="s">
        <v>8</v>
      </c>
      <c r="D75" s="10" t="str">
        <f>"黄露"</f>
        <v>黄露</v>
      </c>
      <c r="E75" s="10"/>
    </row>
    <row r="76" spans="1:5" ht="34.5" customHeight="1">
      <c r="A76" s="9">
        <v>74</v>
      </c>
      <c r="B76" s="10" t="str">
        <f>"546920230707200421114844"</f>
        <v>546920230707200421114844</v>
      </c>
      <c r="C76" s="10" t="s">
        <v>8</v>
      </c>
      <c r="D76" s="10" t="str">
        <f>"王燕媚"</f>
        <v>王燕媚</v>
      </c>
      <c r="E76" s="10"/>
    </row>
    <row r="77" spans="1:5" ht="34.5" customHeight="1">
      <c r="A77" s="9">
        <v>75</v>
      </c>
      <c r="B77" s="10" t="str">
        <f>"546920230707192752114729"</f>
        <v>546920230707192752114729</v>
      </c>
      <c r="C77" s="10" t="s">
        <v>8</v>
      </c>
      <c r="D77" s="10" t="str">
        <f>"莫婷"</f>
        <v>莫婷</v>
      </c>
      <c r="E77" s="10"/>
    </row>
    <row r="78" spans="1:5" ht="34.5" customHeight="1">
      <c r="A78" s="9">
        <v>76</v>
      </c>
      <c r="B78" s="10" t="str">
        <f>"546920230707163141114118"</f>
        <v>546920230707163141114118</v>
      </c>
      <c r="C78" s="10" t="s">
        <v>8</v>
      </c>
      <c r="D78" s="10" t="str">
        <f>"王嘉仪"</f>
        <v>王嘉仪</v>
      </c>
      <c r="E78" s="10"/>
    </row>
    <row r="79" spans="1:5" ht="34.5" customHeight="1">
      <c r="A79" s="9">
        <v>77</v>
      </c>
      <c r="B79" s="10" t="str">
        <f>"546920230707201419114872"</f>
        <v>546920230707201419114872</v>
      </c>
      <c r="C79" s="10" t="s">
        <v>8</v>
      </c>
      <c r="D79" s="10" t="str">
        <f>"颜春兰"</f>
        <v>颜春兰</v>
      </c>
      <c r="E79" s="10"/>
    </row>
    <row r="80" spans="1:5" ht="34.5" customHeight="1">
      <c r="A80" s="9">
        <v>78</v>
      </c>
      <c r="B80" s="10" t="str">
        <f>"546920230707124307113043"</f>
        <v>546920230707124307113043</v>
      </c>
      <c r="C80" s="10" t="s">
        <v>8</v>
      </c>
      <c r="D80" s="10" t="str">
        <f>"周明倩"</f>
        <v>周明倩</v>
      </c>
      <c r="E80" s="10"/>
    </row>
    <row r="81" spans="1:5" ht="34.5" customHeight="1">
      <c r="A81" s="9">
        <v>79</v>
      </c>
      <c r="B81" s="10" t="str">
        <f>"546920230707205936115014"</f>
        <v>546920230707205936115014</v>
      </c>
      <c r="C81" s="10" t="s">
        <v>8</v>
      </c>
      <c r="D81" s="10" t="str">
        <f>"陈祖捷"</f>
        <v>陈祖捷</v>
      </c>
      <c r="E81" s="10"/>
    </row>
    <row r="82" spans="1:5" ht="34.5" customHeight="1">
      <c r="A82" s="9">
        <v>80</v>
      </c>
      <c r="B82" s="10" t="str">
        <f>"546920230707193312114745"</f>
        <v>546920230707193312114745</v>
      </c>
      <c r="C82" s="10" t="s">
        <v>8</v>
      </c>
      <c r="D82" s="10" t="str">
        <f>"李靓"</f>
        <v>李靓</v>
      </c>
      <c r="E82" s="10"/>
    </row>
    <row r="83" spans="1:5" ht="34.5" customHeight="1">
      <c r="A83" s="9">
        <v>81</v>
      </c>
      <c r="B83" s="10" t="str">
        <f>"546920230707212813115105"</f>
        <v>546920230707212813115105</v>
      </c>
      <c r="C83" s="10" t="s">
        <v>8</v>
      </c>
      <c r="D83" s="10" t="str">
        <f>"冯富饶"</f>
        <v>冯富饶</v>
      </c>
      <c r="E83" s="10"/>
    </row>
    <row r="84" spans="1:5" ht="34.5" customHeight="1">
      <c r="A84" s="9">
        <v>82</v>
      </c>
      <c r="B84" s="10" t="str">
        <f>"546920230707212037115076"</f>
        <v>546920230707212037115076</v>
      </c>
      <c r="C84" s="10" t="s">
        <v>8</v>
      </c>
      <c r="D84" s="10" t="str">
        <f>"舒婷"</f>
        <v>舒婷</v>
      </c>
      <c r="E84" s="10"/>
    </row>
    <row r="85" spans="1:5" ht="34.5" customHeight="1">
      <c r="A85" s="9">
        <v>83</v>
      </c>
      <c r="B85" s="10" t="str">
        <f>"546920230707203005114927"</f>
        <v>546920230707203005114927</v>
      </c>
      <c r="C85" s="10" t="s">
        <v>8</v>
      </c>
      <c r="D85" s="10" t="str">
        <f>"吴亚姑"</f>
        <v>吴亚姑</v>
      </c>
      <c r="E85" s="10"/>
    </row>
    <row r="86" spans="1:5" ht="34.5" customHeight="1">
      <c r="A86" s="9">
        <v>84</v>
      </c>
      <c r="B86" s="10" t="str">
        <f>"546920230707214446115159"</f>
        <v>546920230707214446115159</v>
      </c>
      <c r="C86" s="10" t="s">
        <v>8</v>
      </c>
      <c r="D86" s="10" t="str">
        <f>"洪素金"</f>
        <v>洪素金</v>
      </c>
      <c r="E86" s="10"/>
    </row>
    <row r="87" spans="1:5" ht="34.5" customHeight="1">
      <c r="A87" s="9">
        <v>85</v>
      </c>
      <c r="B87" s="10" t="str">
        <f>"546920230707212355115092"</f>
        <v>546920230707212355115092</v>
      </c>
      <c r="C87" s="10" t="s">
        <v>8</v>
      </c>
      <c r="D87" s="10" t="str">
        <f>"林小青"</f>
        <v>林小青</v>
      </c>
      <c r="E87" s="10"/>
    </row>
    <row r="88" spans="1:5" ht="34.5" customHeight="1">
      <c r="A88" s="9">
        <v>86</v>
      </c>
      <c r="B88" s="10" t="str">
        <f>"546920230707221147115245"</f>
        <v>546920230707221147115245</v>
      </c>
      <c r="C88" s="10" t="s">
        <v>8</v>
      </c>
      <c r="D88" s="10" t="str">
        <f>"裴玉莹"</f>
        <v>裴玉莹</v>
      </c>
      <c r="E88" s="10"/>
    </row>
    <row r="89" spans="1:5" ht="34.5" customHeight="1">
      <c r="A89" s="9">
        <v>87</v>
      </c>
      <c r="B89" s="10" t="str">
        <f>"546920230707220837115238"</f>
        <v>546920230707220837115238</v>
      </c>
      <c r="C89" s="10" t="s">
        <v>8</v>
      </c>
      <c r="D89" s="10" t="str">
        <f>"王艳霞"</f>
        <v>王艳霞</v>
      </c>
      <c r="E89" s="10"/>
    </row>
    <row r="90" spans="1:5" ht="34.5" customHeight="1">
      <c r="A90" s="9">
        <v>88</v>
      </c>
      <c r="B90" s="10" t="str">
        <f>"546920230707221527115256"</f>
        <v>546920230707221527115256</v>
      </c>
      <c r="C90" s="10" t="s">
        <v>8</v>
      </c>
      <c r="D90" s="10" t="str">
        <f>"庄雅瑄"</f>
        <v>庄雅瑄</v>
      </c>
      <c r="E90" s="10"/>
    </row>
    <row r="91" spans="1:5" ht="34.5" customHeight="1">
      <c r="A91" s="9">
        <v>89</v>
      </c>
      <c r="B91" s="10" t="str">
        <f>"546920230707080508111577"</f>
        <v>546920230707080508111577</v>
      </c>
      <c r="C91" s="10" t="s">
        <v>8</v>
      </c>
      <c r="D91" s="10" t="str">
        <f>"冯艳芳"</f>
        <v>冯艳芳</v>
      </c>
      <c r="E91" s="10"/>
    </row>
    <row r="92" spans="1:5" ht="34.5" customHeight="1">
      <c r="A92" s="9">
        <v>90</v>
      </c>
      <c r="B92" s="10" t="str">
        <f>"546920230707225129115387"</f>
        <v>546920230707225129115387</v>
      </c>
      <c r="C92" s="10" t="s">
        <v>8</v>
      </c>
      <c r="D92" s="10" t="str">
        <f>"莫冰"</f>
        <v>莫冰</v>
      </c>
      <c r="E92" s="10"/>
    </row>
    <row r="93" spans="1:5" ht="34.5" customHeight="1">
      <c r="A93" s="9">
        <v>91</v>
      </c>
      <c r="B93" s="10" t="str">
        <f>"546920230707223619115332"</f>
        <v>546920230707223619115332</v>
      </c>
      <c r="C93" s="10" t="s">
        <v>8</v>
      </c>
      <c r="D93" s="10" t="str">
        <f>"何珊珊"</f>
        <v>何珊珊</v>
      </c>
      <c r="E93" s="10"/>
    </row>
    <row r="94" spans="1:5" ht="34.5" customHeight="1">
      <c r="A94" s="9">
        <v>92</v>
      </c>
      <c r="B94" s="10" t="str">
        <f>"546920230707225008115384"</f>
        <v>546920230707225008115384</v>
      </c>
      <c r="C94" s="10" t="s">
        <v>8</v>
      </c>
      <c r="D94" s="10" t="str">
        <f>"颜镁"</f>
        <v>颜镁</v>
      </c>
      <c r="E94" s="10"/>
    </row>
    <row r="95" spans="1:5" ht="34.5" customHeight="1">
      <c r="A95" s="9">
        <v>93</v>
      </c>
      <c r="B95" s="10" t="str">
        <f>"546920230707225921115419"</f>
        <v>546920230707225921115419</v>
      </c>
      <c r="C95" s="10" t="s">
        <v>8</v>
      </c>
      <c r="D95" s="10" t="str">
        <f>"符嘉慧"</f>
        <v>符嘉慧</v>
      </c>
      <c r="E95" s="10"/>
    </row>
    <row r="96" spans="1:5" ht="34.5" customHeight="1">
      <c r="A96" s="9">
        <v>94</v>
      </c>
      <c r="B96" s="10" t="str">
        <f>"546920230707230217115425"</f>
        <v>546920230707230217115425</v>
      </c>
      <c r="C96" s="10" t="s">
        <v>8</v>
      </c>
      <c r="D96" s="10" t="str">
        <f>"郑伟兰"</f>
        <v>郑伟兰</v>
      </c>
      <c r="E96" s="10"/>
    </row>
    <row r="97" spans="1:5" ht="34.5" customHeight="1">
      <c r="A97" s="9">
        <v>95</v>
      </c>
      <c r="B97" s="10" t="str">
        <f>"546920230707165136114208"</f>
        <v>546920230707165136114208</v>
      </c>
      <c r="C97" s="10" t="s">
        <v>8</v>
      </c>
      <c r="D97" s="10" t="str">
        <f>"李修"</f>
        <v>李修</v>
      </c>
      <c r="E97" s="10"/>
    </row>
    <row r="98" spans="1:5" ht="34.5" customHeight="1">
      <c r="A98" s="9">
        <v>96</v>
      </c>
      <c r="B98" s="10" t="str">
        <f>"546920230707230259115427"</f>
        <v>546920230707230259115427</v>
      </c>
      <c r="C98" s="10" t="s">
        <v>8</v>
      </c>
      <c r="D98" s="10" t="str">
        <f>"许力曼"</f>
        <v>许力曼</v>
      </c>
      <c r="E98" s="10"/>
    </row>
    <row r="99" spans="1:5" ht="34.5" customHeight="1">
      <c r="A99" s="9">
        <v>97</v>
      </c>
      <c r="B99" s="10" t="str">
        <f>"546920230707232403115478"</f>
        <v>546920230707232403115478</v>
      </c>
      <c r="C99" s="10" t="s">
        <v>8</v>
      </c>
      <c r="D99" s="10" t="str">
        <f>"林仕琼"</f>
        <v>林仕琼</v>
      </c>
      <c r="E99" s="10"/>
    </row>
    <row r="100" spans="1:5" ht="34.5" customHeight="1">
      <c r="A100" s="9">
        <v>98</v>
      </c>
      <c r="B100" s="10" t="str">
        <f>"546920230707234054115514"</f>
        <v>546920230707234054115514</v>
      </c>
      <c r="C100" s="10" t="s">
        <v>8</v>
      </c>
      <c r="D100" s="10" t="str">
        <f>"赵欣欣"</f>
        <v>赵欣欣</v>
      </c>
      <c r="E100" s="10"/>
    </row>
    <row r="101" spans="1:5" ht="34.5" customHeight="1">
      <c r="A101" s="9">
        <v>99</v>
      </c>
      <c r="B101" s="10" t="str">
        <f>"546920230708000140115557"</f>
        <v>546920230708000140115557</v>
      </c>
      <c r="C101" s="10" t="s">
        <v>8</v>
      </c>
      <c r="D101" s="10" t="str">
        <f>"邢丹砾"</f>
        <v>邢丹砾</v>
      </c>
      <c r="E101" s="10"/>
    </row>
    <row r="102" spans="1:5" ht="34.5" customHeight="1">
      <c r="A102" s="9">
        <v>100</v>
      </c>
      <c r="B102" s="10" t="str">
        <f>"546920230708073240115695"</f>
        <v>546920230708073240115695</v>
      </c>
      <c r="C102" s="10" t="s">
        <v>8</v>
      </c>
      <c r="D102" s="10" t="str">
        <f>"黎秀玲      "</f>
        <v>黎秀玲      </v>
      </c>
      <c r="E102" s="10"/>
    </row>
    <row r="103" spans="1:5" ht="34.5" customHeight="1">
      <c r="A103" s="9">
        <v>101</v>
      </c>
      <c r="B103" s="10" t="str">
        <f>"546920230708005902115616"</f>
        <v>546920230708005902115616</v>
      </c>
      <c r="C103" s="10" t="s">
        <v>8</v>
      </c>
      <c r="D103" s="10" t="str">
        <f>"符有倩"</f>
        <v>符有倩</v>
      </c>
      <c r="E103" s="10"/>
    </row>
    <row r="104" spans="1:5" ht="34.5" customHeight="1">
      <c r="A104" s="9">
        <v>102</v>
      </c>
      <c r="B104" s="10" t="str">
        <f>"546920230708085251115797"</f>
        <v>546920230708085251115797</v>
      </c>
      <c r="C104" s="10" t="s">
        <v>8</v>
      </c>
      <c r="D104" s="10" t="str">
        <f>"查怡"</f>
        <v>查怡</v>
      </c>
      <c r="E104" s="10"/>
    </row>
    <row r="105" spans="1:5" ht="34.5" customHeight="1">
      <c r="A105" s="9">
        <v>103</v>
      </c>
      <c r="B105" s="10" t="str">
        <f>"546920230708092300115891"</f>
        <v>546920230708092300115891</v>
      </c>
      <c r="C105" s="10" t="s">
        <v>8</v>
      </c>
      <c r="D105" s="10" t="str">
        <f>"曾财源"</f>
        <v>曾财源</v>
      </c>
      <c r="E105" s="10"/>
    </row>
    <row r="106" spans="1:5" ht="34.5" customHeight="1">
      <c r="A106" s="9">
        <v>104</v>
      </c>
      <c r="B106" s="10" t="str">
        <f>"546920230707131112113174"</f>
        <v>546920230707131112113174</v>
      </c>
      <c r="C106" s="10" t="s">
        <v>8</v>
      </c>
      <c r="D106" s="10" t="str">
        <f>"邝梓瑶"</f>
        <v>邝梓瑶</v>
      </c>
      <c r="E106" s="10"/>
    </row>
    <row r="107" spans="1:5" ht="34.5" customHeight="1">
      <c r="A107" s="9">
        <v>105</v>
      </c>
      <c r="B107" s="10" t="str">
        <f>"546920230708090142115814"</f>
        <v>546920230708090142115814</v>
      </c>
      <c r="C107" s="10" t="s">
        <v>8</v>
      </c>
      <c r="D107" s="10" t="str">
        <f>"张宝钰"</f>
        <v>张宝钰</v>
      </c>
      <c r="E107" s="10"/>
    </row>
    <row r="108" spans="1:5" ht="34.5" customHeight="1">
      <c r="A108" s="9">
        <v>106</v>
      </c>
      <c r="B108" s="10" t="str">
        <f>"546920230708025242115651"</f>
        <v>546920230708025242115651</v>
      </c>
      <c r="C108" s="10" t="s">
        <v>8</v>
      </c>
      <c r="D108" s="10" t="str">
        <f>"黄海珍"</f>
        <v>黄海珍</v>
      </c>
      <c r="E108" s="10"/>
    </row>
    <row r="109" spans="1:5" ht="34.5" customHeight="1">
      <c r="A109" s="9">
        <v>107</v>
      </c>
      <c r="B109" s="10" t="str">
        <f>"546920230708102156116062"</f>
        <v>546920230708102156116062</v>
      </c>
      <c r="C109" s="10" t="s">
        <v>8</v>
      </c>
      <c r="D109" s="10" t="str">
        <f>"林少余"</f>
        <v>林少余</v>
      </c>
      <c r="E109" s="10"/>
    </row>
    <row r="110" spans="1:5" ht="34.5" customHeight="1">
      <c r="A110" s="9">
        <v>108</v>
      </c>
      <c r="B110" s="10" t="str">
        <f>"546920230708100914116017"</f>
        <v>546920230708100914116017</v>
      </c>
      <c r="C110" s="10" t="s">
        <v>8</v>
      </c>
      <c r="D110" s="10" t="str">
        <f>"程婕"</f>
        <v>程婕</v>
      </c>
      <c r="E110" s="10"/>
    </row>
    <row r="111" spans="1:5" ht="34.5" customHeight="1">
      <c r="A111" s="9">
        <v>109</v>
      </c>
      <c r="B111" s="10" t="str">
        <f>"546920230708092705115900"</f>
        <v>546920230708092705115900</v>
      </c>
      <c r="C111" s="10" t="s">
        <v>8</v>
      </c>
      <c r="D111" s="10" t="str">
        <f>"梁佳"</f>
        <v>梁佳</v>
      </c>
      <c r="E111" s="10"/>
    </row>
    <row r="112" spans="1:5" ht="34.5" customHeight="1">
      <c r="A112" s="9">
        <v>110</v>
      </c>
      <c r="B112" s="10" t="str">
        <f>"546920230708113634116325"</f>
        <v>546920230708113634116325</v>
      </c>
      <c r="C112" s="10" t="s">
        <v>8</v>
      </c>
      <c r="D112" s="10" t="str">
        <f>"陈影霞"</f>
        <v>陈影霞</v>
      </c>
      <c r="E112" s="10"/>
    </row>
    <row r="113" spans="1:5" ht="34.5" customHeight="1">
      <c r="A113" s="9">
        <v>111</v>
      </c>
      <c r="B113" s="10" t="str">
        <f>"546920230708114313116344"</f>
        <v>546920230708114313116344</v>
      </c>
      <c r="C113" s="10" t="s">
        <v>8</v>
      </c>
      <c r="D113" s="10" t="str">
        <f>"刘江鹃"</f>
        <v>刘江鹃</v>
      </c>
      <c r="E113" s="10"/>
    </row>
    <row r="114" spans="1:5" ht="34.5" customHeight="1">
      <c r="A114" s="9">
        <v>112</v>
      </c>
      <c r="B114" s="10" t="str">
        <f>"546920230708121725116458"</f>
        <v>546920230708121725116458</v>
      </c>
      <c r="C114" s="10" t="s">
        <v>8</v>
      </c>
      <c r="D114" s="10" t="str">
        <f>"方桢"</f>
        <v>方桢</v>
      </c>
      <c r="E114" s="10"/>
    </row>
    <row r="115" spans="1:5" ht="34.5" customHeight="1">
      <c r="A115" s="9">
        <v>113</v>
      </c>
      <c r="B115" s="10" t="str">
        <f>"546920230708123114116509"</f>
        <v>546920230708123114116509</v>
      </c>
      <c r="C115" s="10" t="s">
        <v>8</v>
      </c>
      <c r="D115" s="10" t="str">
        <f>"符容瑛"</f>
        <v>符容瑛</v>
      </c>
      <c r="E115" s="10"/>
    </row>
    <row r="116" spans="1:5" ht="34.5" customHeight="1">
      <c r="A116" s="9">
        <v>114</v>
      </c>
      <c r="B116" s="10" t="str">
        <f>"546920230708123002116499"</f>
        <v>546920230708123002116499</v>
      </c>
      <c r="C116" s="10" t="s">
        <v>8</v>
      </c>
      <c r="D116" s="10" t="str">
        <f>"王星"</f>
        <v>王星</v>
      </c>
      <c r="E116" s="10"/>
    </row>
    <row r="117" spans="1:5" ht="34.5" customHeight="1">
      <c r="A117" s="9">
        <v>115</v>
      </c>
      <c r="B117" s="10" t="str">
        <f>"546920230708123708116526"</f>
        <v>546920230708123708116526</v>
      </c>
      <c r="C117" s="10" t="s">
        <v>8</v>
      </c>
      <c r="D117" s="10" t="str">
        <f>"钟彦妃"</f>
        <v>钟彦妃</v>
      </c>
      <c r="E117" s="10"/>
    </row>
    <row r="118" spans="1:5" ht="34.5" customHeight="1">
      <c r="A118" s="9">
        <v>116</v>
      </c>
      <c r="B118" s="10" t="str">
        <f>"546920230708122202116472"</f>
        <v>546920230708122202116472</v>
      </c>
      <c r="C118" s="10" t="s">
        <v>8</v>
      </c>
      <c r="D118" s="10" t="str">
        <f>"崔惠珍"</f>
        <v>崔惠珍</v>
      </c>
      <c r="E118" s="10"/>
    </row>
    <row r="119" spans="1:5" ht="34.5" customHeight="1">
      <c r="A119" s="9">
        <v>117</v>
      </c>
      <c r="B119" s="10" t="str">
        <f>"546920230708125458116592"</f>
        <v>546920230708125458116592</v>
      </c>
      <c r="C119" s="10" t="s">
        <v>8</v>
      </c>
      <c r="D119" s="10" t="str">
        <f>"钟虹"</f>
        <v>钟虹</v>
      </c>
      <c r="E119" s="10"/>
    </row>
    <row r="120" spans="1:5" ht="34.5" customHeight="1">
      <c r="A120" s="9">
        <v>118</v>
      </c>
      <c r="B120" s="10" t="str">
        <f>"546920230708123156116512"</f>
        <v>546920230708123156116512</v>
      </c>
      <c r="C120" s="10" t="s">
        <v>8</v>
      </c>
      <c r="D120" s="10" t="str">
        <f>"王翔"</f>
        <v>王翔</v>
      </c>
      <c r="E120" s="10"/>
    </row>
    <row r="121" spans="1:5" ht="34.5" customHeight="1">
      <c r="A121" s="9">
        <v>119</v>
      </c>
      <c r="B121" s="10" t="str">
        <f>"546920230708131450116666"</f>
        <v>546920230708131450116666</v>
      </c>
      <c r="C121" s="10" t="s">
        <v>8</v>
      </c>
      <c r="D121" s="10" t="str">
        <f>"吴美娜"</f>
        <v>吴美娜</v>
      </c>
      <c r="E121" s="10"/>
    </row>
    <row r="122" spans="1:5" ht="34.5" customHeight="1">
      <c r="A122" s="9">
        <v>120</v>
      </c>
      <c r="B122" s="10" t="str">
        <f>"546920230708131616116672"</f>
        <v>546920230708131616116672</v>
      </c>
      <c r="C122" s="10" t="s">
        <v>8</v>
      </c>
      <c r="D122" s="10" t="str">
        <f>"王召奇"</f>
        <v>王召奇</v>
      </c>
      <c r="E122" s="10"/>
    </row>
    <row r="123" spans="1:5" ht="34.5" customHeight="1">
      <c r="A123" s="9">
        <v>121</v>
      </c>
      <c r="B123" s="10" t="str">
        <f>"546920230708012151115630"</f>
        <v>546920230708012151115630</v>
      </c>
      <c r="C123" s="10" t="s">
        <v>8</v>
      </c>
      <c r="D123" s="10" t="str">
        <f>"何慧冰"</f>
        <v>何慧冰</v>
      </c>
      <c r="E123" s="10"/>
    </row>
    <row r="124" spans="1:5" ht="34.5" customHeight="1">
      <c r="A124" s="9">
        <v>122</v>
      </c>
      <c r="B124" s="10" t="str">
        <f>"546920230708130401116625"</f>
        <v>546920230708130401116625</v>
      </c>
      <c r="C124" s="10" t="s">
        <v>8</v>
      </c>
      <c r="D124" s="10" t="str">
        <f>"胡美慧"</f>
        <v>胡美慧</v>
      </c>
      <c r="E124" s="10"/>
    </row>
    <row r="125" spans="1:5" ht="34.5" customHeight="1">
      <c r="A125" s="9">
        <v>123</v>
      </c>
      <c r="B125" s="10" t="str">
        <f>"546920230707190017114651"</f>
        <v>546920230707190017114651</v>
      </c>
      <c r="C125" s="10" t="s">
        <v>8</v>
      </c>
      <c r="D125" s="10" t="str">
        <f>"岑琼娜"</f>
        <v>岑琼娜</v>
      </c>
      <c r="E125" s="10"/>
    </row>
    <row r="126" spans="1:5" ht="34.5" customHeight="1">
      <c r="A126" s="9">
        <v>124</v>
      </c>
      <c r="B126" s="10" t="str">
        <f>"546920230708150040117057"</f>
        <v>546920230708150040117057</v>
      </c>
      <c r="C126" s="10" t="s">
        <v>8</v>
      </c>
      <c r="D126" s="10" t="str">
        <f>"王小慧"</f>
        <v>王小慧</v>
      </c>
      <c r="E126" s="10"/>
    </row>
    <row r="127" spans="1:5" ht="34.5" customHeight="1">
      <c r="A127" s="9">
        <v>125</v>
      </c>
      <c r="B127" s="10" t="str">
        <f>"546920230707223117115311"</f>
        <v>546920230707223117115311</v>
      </c>
      <c r="C127" s="10" t="s">
        <v>8</v>
      </c>
      <c r="D127" s="10" t="str">
        <f>"梁敏"</f>
        <v>梁敏</v>
      </c>
      <c r="E127" s="10"/>
    </row>
    <row r="128" spans="1:5" ht="34.5" customHeight="1">
      <c r="A128" s="9">
        <v>126</v>
      </c>
      <c r="B128" s="10" t="str">
        <f>"546920230708151307117107"</f>
        <v>546920230708151307117107</v>
      </c>
      <c r="C128" s="10" t="s">
        <v>8</v>
      </c>
      <c r="D128" s="10" t="str">
        <f>"陈永芳"</f>
        <v>陈永芳</v>
      </c>
      <c r="E128" s="10"/>
    </row>
    <row r="129" spans="1:5" ht="34.5" customHeight="1">
      <c r="A129" s="9">
        <v>127</v>
      </c>
      <c r="B129" s="10" t="str">
        <f>"546920230708152829117179"</f>
        <v>546920230708152829117179</v>
      </c>
      <c r="C129" s="10" t="s">
        <v>8</v>
      </c>
      <c r="D129" s="10" t="str">
        <f>"李春娴"</f>
        <v>李春娴</v>
      </c>
      <c r="E129" s="10"/>
    </row>
    <row r="130" spans="1:5" ht="34.5" customHeight="1">
      <c r="A130" s="9">
        <v>128</v>
      </c>
      <c r="B130" s="10" t="str">
        <f>"546920230708161206117375"</f>
        <v>546920230708161206117375</v>
      </c>
      <c r="C130" s="10" t="s">
        <v>8</v>
      </c>
      <c r="D130" s="10" t="str">
        <f>"文瑜"</f>
        <v>文瑜</v>
      </c>
      <c r="E130" s="10"/>
    </row>
    <row r="131" spans="1:5" ht="34.5" customHeight="1">
      <c r="A131" s="9">
        <v>129</v>
      </c>
      <c r="B131" s="10" t="str">
        <f>"546920230708154948117286"</f>
        <v>546920230708154948117286</v>
      </c>
      <c r="C131" s="10" t="s">
        <v>8</v>
      </c>
      <c r="D131" s="10" t="str">
        <f>"陈小琪"</f>
        <v>陈小琪</v>
      </c>
      <c r="E131" s="10"/>
    </row>
    <row r="132" spans="1:5" ht="34.5" customHeight="1">
      <c r="A132" s="9">
        <v>130</v>
      </c>
      <c r="B132" s="10" t="str">
        <f>"546920230708160010117334"</f>
        <v>546920230708160010117334</v>
      </c>
      <c r="C132" s="10" t="s">
        <v>8</v>
      </c>
      <c r="D132" s="10" t="str">
        <f>"陈芳"</f>
        <v>陈芳</v>
      </c>
      <c r="E132" s="10"/>
    </row>
    <row r="133" spans="1:5" ht="34.5" customHeight="1">
      <c r="A133" s="9">
        <v>131</v>
      </c>
      <c r="B133" s="10" t="str">
        <f>"546920230708140138116842"</f>
        <v>546920230708140138116842</v>
      </c>
      <c r="C133" s="10" t="s">
        <v>8</v>
      </c>
      <c r="D133" s="10" t="str">
        <f>"杜淑颖"</f>
        <v>杜淑颖</v>
      </c>
      <c r="E133" s="10"/>
    </row>
    <row r="134" spans="1:5" ht="34.5" customHeight="1">
      <c r="A134" s="9">
        <v>132</v>
      </c>
      <c r="B134" s="10" t="str">
        <f>"546920230707171530114319"</f>
        <v>546920230707171530114319</v>
      </c>
      <c r="C134" s="10" t="s">
        <v>8</v>
      </c>
      <c r="D134" s="10" t="str">
        <f>"郑东"</f>
        <v>郑东</v>
      </c>
      <c r="E134" s="10"/>
    </row>
    <row r="135" spans="1:5" ht="34.5" customHeight="1">
      <c r="A135" s="9">
        <v>133</v>
      </c>
      <c r="B135" s="10" t="str">
        <f>"546920230708161749117399"</f>
        <v>546920230708161749117399</v>
      </c>
      <c r="C135" s="10" t="s">
        <v>8</v>
      </c>
      <c r="D135" s="10" t="str">
        <f>"王茹婷"</f>
        <v>王茹婷</v>
      </c>
      <c r="E135" s="10"/>
    </row>
    <row r="136" spans="1:5" ht="34.5" customHeight="1">
      <c r="A136" s="9">
        <v>134</v>
      </c>
      <c r="B136" s="10" t="str">
        <f>"546920230708155511117310"</f>
        <v>546920230708155511117310</v>
      </c>
      <c r="C136" s="10" t="s">
        <v>8</v>
      </c>
      <c r="D136" s="10" t="str">
        <f>"陈德香"</f>
        <v>陈德香</v>
      </c>
      <c r="E136" s="10"/>
    </row>
    <row r="137" spans="1:5" ht="34.5" customHeight="1">
      <c r="A137" s="9">
        <v>135</v>
      </c>
      <c r="B137" s="10" t="str">
        <f>"546920230708163353117463"</f>
        <v>546920230708163353117463</v>
      </c>
      <c r="C137" s="10" t="s">
        <v>8</v>
      </c>
      <c r="D137" s="10" t="str">
        <f>"叶星杰"</f>
        <v>叶星杰</v>
      </c>
      <c r="E137" s="10"/>
    </row>
    <row r="138" spans="1:5" ht="34.5" customHeight="1">
      <c r="A138" s="9">
        <v>136</v>
      </c>
      <c r="B138" s="10" t="str">
        <f>"546920230708172913117577"</f>
        <v>546920230708172913117577</v>
      </c>
      <c r="C138" s="10" t="s">
        <v>8</v>
      </c>
      <c r="D138" s="10" t="str">
        <f>"陈晓畅"</f>
        <v>陈晓畅</v>
      </c>
      <c r="E138" s="10"/>
    </row>
    <row r="139" spans="1:5" ht="34.5" customHeight="1">
      <c r="A139" s="9">
        <v>137</v>
      </c>
      <c r="B139" s="10" t="str">
        <f>"546920230707154219113896"</f>
        <v>546920230707154219113896</v>
      </c>
      <c r="C139" s="10" t="s">
        <v>8</v>
      </c>
      <c r="D139" s="10" t="str">
        <f>"吴双双"</f>
        <v>吴双双</v>
      </c>
      <c r="E139" s="10"/>
    </row>
    <row r="140" spans="1:5" ht="34.5" customHeight="1">
      <c r="A140" s="9">
        <v>138</v>
      </c>
      <c r="B140" s="10" t="str">
        <f>"546920230707202004114892"</f>
        <v>546920230707202004114892</v>
      </c>
      <c r="C140" s="10" t="s">
        <v>8</v>
      </c>
      <c r="D140" s="10" t="str">
        <f>"郑婷婷"</f>
        <v>郑婷婷</v>
      </c>
      <c r="E140" s="10"/>
    </row>
    <row r="141" spans="1:5" ht="34.5" customHeight="1">
      <c r="A141" s="9">
        <v>139</v>
      </c>
      <c r="B141" s="10" t="str">
        <f>"546920230708183448117627"</f>
        <v>546920230708183448117627</v>
      </c>
      <c r="C141" s="10" t="s">
        <v>8</v>
      </c>
      <c r="D141" s="10" t="str">
        <f>"余宗慧"</f>
        <v>余宗慧</v>
      </c>
      <c r="E141" s="10"/>
    </row>
    <row r="142" spans="1:5" ht="34.5" customHeight="1">
      <c r="A142" s="9">
        <v>140</v>
      </c>
      <c r="B142" s="10" t="str">
        <f>"546920230708192450117657"</f>
        <v>546920230708192450117657</v>
      </c>
      <c r="C142" s="10" t="s">
        <v>8</v>
      </c>
      <c r="D142" s="10" t="str">
        <f>"曾秀娥"</f>
        <v>曾秀娥</v>
      </c>
      <c r="E142" s="10"/>
    </row>
    <row r="143" spans="1:5" ht="34.5" customHeight="1">
      <c r="A143" s="9">
        <v>141</v>
      </c>
      <c r="B143" s="10" t="str">
        <f>"546920230708165246117529"</f>
        <v>546920230708165246117529</v>
      </c>
      <c r="C143" s="10" t="s">
        <v>8</v>
      </c>
      <c r="D143" s="10" t="str">
        <f>"符小娟"</f>
        <v>符小娟</v>
      </c>
      <c r="E143" s="10"/>
    </row>
    <row r="144" spans="1:5" ht="34.5" customHeight="1">
      <c r="A144" s="9">
        <v>142</v>
      </c>
      <c r="B144" s="10" t="str">
        <f>"546920230708194858117673"</f>
        <v>546920230708194858117673</v>
      </c>
      <c r="C144" s="10" t="s">
        <v>8</v>
      </c>
      <c r="D144" s="10" t="str">
        <f>"李秀月"</f>
        <v>李秀月</v>
      </c>
      <c r="E144" s="10"/>
    </row>
    <row r="145" spans="1:5" ht="34.5" customHeight="1">
      <c r="A145" s="9">
        <v>143</v>
      </c>
      <c r="B145" s="10" t="str">
        <f>"546920230708195758117678"</f>
        <v>546920230708195758117678</v>
      </c>
      <c r="C145" s="10" t="s">
        <v>8</v>
      </c>
      <c r="D145" s="10" t="str">
        <f>"文凤因"</f>
        <v>文凤因</v>
      </c>
      <c r="E145" s="10"/>
    </row>
    <row r="146" spans="1:5" ht="34.5" customHeight="1">
      <c r="A146" s="9">
        <v>144</v>
      </c>
      <c r="B146" s="10" t="str">
        <f>"546920230708195956117682"</f>
        <v>546920230708195956117682</v>
      </c>
      <c r="C146" s="10" t="s">
        <v>8</v>
      </c>
      <c r="D146" s="10" t="str">
        <f>"陈辉"</f>
        <v>陈辉</v>
      </c>
      <c r="E146" s="10"/>
    </row>
    <row r="147" spans="1:5" ht="34.5" customHeight="1">
      <c r="A147" s="9">
        <v>145</v>
      </c>
      <c r="B147" s="10" t="str">
        <f>"546920230708173848117587"</f>
        <v>546920230708173848117587</v>
      </c>
      <c r="C147" s="10" t="s">
        <v>8</v>
      </c>
      <c r="D147" s="10" t="str">
        <f>"李海颜"</f>
        <v>李海颜</v>
      </c>
      <c r="E147" s="10"/>
    </row>
    <row r="148" spans="1:5" ht="34.5" customHeight="1">
      <c r="A148" s="9">
        <v>146</v>
      </c>
      <c r="B148" s="10" t="str">
        <f>"546920230708210859117738"</f>
        <v>546920230708210859117738</v>
      </c>
      <c r="C148" s="10" t="s">
        <v>8</v>
      </c>
      <c r="D148" s="10" t="str">
        <f>"王婧"</f>
        <v>王婧</v>
      </c>
      <c r="E148" s="10"/>
    </row>
    <row r="149" spans="1:5" ht="34.5" customHeight="1">
      <c r="A149" s="9">
        <v>147</v>
      </c>
      <c r="B149" s="10" t="str">
        <f>"546920230708211957117750"</f>
        <v>546920230708211957117750</v>
      </c>
      <c r="C149" s="10" t="s">
        <v>8</v>
      </c>
      <c r="D149" s="10" t="str">
        <f>"蒋少霞"</f>
        <v>蒋少霞</v>
      </c>
      <c r="E149" s="10"/>
    </row>
    <row r="150" spans="1:5" ht="34.5" customHeight="1">
      <c r="A150" s="9">
        <v>148</v>
      </c>
      <c r="B150" s="10" t="str">
        <f>"546920230708214521117774"</f>
        <v>546920230708214521117774</v>
      </c>
      <c r="C150" s="10" t="s">
        <v>8</v>
      </c>
      <c r="D150" s="10" t="str">
        <f>"符爱翠"</f>
        <v>符爱翠</v>
      </c>
      <c r="E150" s="10"/>
    </row>
    <row r="151" spans="1:5" ht="34.5" customHeight="1">
      <c r="A151" s="9">
        <v>149</v>
      </c>
      <c r="B151" s="10" t="str">
        <f>"546920230708221501117797"</f>
        <v>546920230708221501117797</v>
      </c>
      <c r="C151" s="10" t="s">
        <v>8</v>
      </c>
      <c r="D151" s="10" t="str">
        <f>"李若兰"</f>
        <v>李若兰</v>
      </c>
      <c r="E151" s="10"/>
    </row>
    <row r="152" spans="1:5" ht="34.5" customHeight="1">
      <c r="A152" s="9">
        <v>150</v>
      </c>
      <c r="B152" s="10" t="str">
        <f>"546920230708211418117743"</f>
        <v>546920230708211418117743</v>
      </c>
      <c r="C152" s="10" t="s">
        <v>8</v>
      </c>
      <c r="D152" s="10" t="str">
        <f>"陈昌宇"</f>
        <v>陈昌宇</v>
      </c>
      <c r="E152" s="10"/>
    </row>
    <row r="153" spans="1:5" ht="34.5" customHeight="1">
      <c r="A153" s="9">
        <v>151</v>
      </c>
      <c r="B153" s="10" t="str">
        <f>"546920230708222938117809"</f>
        <v>546920230708222938117809</v>
      </c>
      <c r="C153" s="10" t="s">
        <v>8</v>
      </c>
      <c r="D153" s="10" t="str">
        <f>"符聘"</f>
        <v>符聘</v>
      </c>
      <c r="E153" s="10"/>
    </row>
    <row r="154" spans="1:5" ht="34.5" customHeight="1">
      <c r="A154" s="9">
        <v>152</v>
      </c>
      <c r="B154" s="10" t="str">
        <f>"546920230708225404117829"</f>
        <v>546920230708225404117829</v>
      </c>
      <c r="C154" s="10" t="s">
        <v>8</v>
      </c>
      <c r="D154" s="10" t="str">
        <f>"符月芳"</f>
        <v>符月芳</v>
      </c>
      <c r="E154" s="10"/>
    </row>
    <row r="155" spans="1:5" ht="34.5" customHeight="1">
      <c r="A155" s="9">
        <v>153</v>
      </c>
      <c r="B155" s="10" t="str">
        <f>"546920230707225324115395"</f>
        <v>546920230707225324115395</v>
      </c>
      <c r="C155" s="10" t="s">
        <v>8</v>
      </c>
      <c r="D155" s="10" t="str">
        <f>"林天娇"</f>
        <v>林天娇</v>
      </c>
      <c r="E155" s="10"/>
    </row>
    <row r="156" spans="1:5" ht="34.5" customHeight="1">
      <c r="A156" s="9">
        <v>154</v>
      </c>
      <c r="B156" s="10" t="str">
        <f>"546920230708222724117805"</f>
        <v>546920230708222724117805</v>
      </c>
      <c r="C156" s="10" t="s">
        <v>8</v>
      </c>
      <c r="D156" s="10" t="str">
        <f>"薛婉蝶"</f>
        <v>薛婉蝶</v>
      </c>
      <c r="E156" s="10"/>
    </row>
    <row r="157" spans="1:5" ht="34.5" customHeight="1">
      <c r="A157" s="9">
        <v>155</v>
      </c>
      <c r="B157" s="10" t="str">
        <f>"546920230708215326117780"</f>
        <v>546920230708215326117780</v>
      </c>
      <c r="C157" s="10" t="s">
        <v>8</v>
      </c>
      <c r="D157" s="10" t="str">
        <f>"孙水晶"</f>
        <v>孙水晶</v>
      </c>
      <c r="E157" s="10"/>
    </row>
    <row r="158" spans="1:5" ht="34.5" customHeight="1">
      <c r="A158" s="9">
        <v>156</v>
      </c>
      <c r="B158" s="10" t="str">
        <f>"546920230709081705117917"</f>
        <v>546920230709081705117917</v>
      </c>
      <c r="C158" s="10" t="s">
        <v>8</v>
      </c>
      <c r="D158" s="10" t="str">
        <f>"冯琼燕"</f>
        <v>冯琼燕</v>
      </c>
      <c r="E158" s="10"/>
    </row>
    <row r="159" spans="1:5" ht="34.5" customHeight="1">
      <c r="A159" s="9">
        <v>157</v>
      </c>
      <c r="B159" s="10" t="str">
        <f>"546920230709083329117927"</f>
        <v>546920230709083329117927</v>
      </c>
      <c r="C159" s="10" t="s">
        <v>8</v>
      </c>
      <c r="D159" s="10" t="str">
        <f>"陈琳"</f>
        <v>陈琳</v>
      </c>
      <c r="E159" s="10"/>
    </row>
    <row r="160" spans="1:5" ht="34.5" customHeight="1">
      <c r="A160" s="9">
        <v>158</v>
      </c>
      <c r="B160" s="10" t="str">
        <f>"546920230707143029113528"</f>
        <v>546920230707143029113528</v>
      </c>
      <c r="C160" s="10" t="s">
        <v>8</v>
      </c>
      <c r="D160" s="10" t="str">
        <f>"王碧霞"</f>
        <v>王碧霞</v>
      </c>
      <c r="E160" s="10"/>
    </row>
    <row r="161" spans="1:5" ht="34.5" customHeight="1">
      <c r="A161" s="9">
        <v>159</v>
      </c>
      <c r="B161" s="10" t="str">
        <f>"546920230709095458117960"</f>
        <v>546920230709095458117960</v>
      </c>
      <c r="C161" s="10" t="s">
        <v>8</v>
      </c>
      <c r="D161" s="10" t="str">
        <f>"郑玉茉"</f>
        <v>郑玉茉</v>
      </c>
      <c r="E161" s="10"/>
    </row>
    <row r="162" spans="1:5" ht="34.5" customHeight="1">
      <c r="A162" s="9">
        <v>160</v>
      </c>
      <c r="B162" s="10" t="str">
        <f>"546920230709101115117970"</f>
        <v>546920230709101115117970</v>
      </c>
      <c r="C162" s="10" t="s">
        <v>8</v>
      </c>
      <c r="D162" s="10" t="str">
        <f>"范秋翠"</f>
        <v>范秋翠</v>
      </c>
      <c r="E162" s="10"/>
    </row>
    <row r="163" spans="1:5" ht="34.5" customHeight="1">
      <c r="A163" s="9">
        <v>161</v>
      </c>
      <c r="B163" s="10" t="str">
        <f>"546920230707105401112472"</f>
        <v>546920230707105401112472</v>
      </c>
      <c r="C163" s="10" t="s">
        <v>8</v>
      </c>
      <c r="D163" s="10" t="str">
        <f>"薛明慧"</f>
        <v>薛明慧</v>
      </c>
      <c r="E163" s="10"/>
    </row>
    <row r="164" spans="1:5" ht="34.5" customHeight="1">
      <c r="A164" s="9">
        <v>162</v>
      </c>
      <c r="B164" s="10" t="str">
        <f>"546920230709103921117996"</f>
        <v>546920230709103921117996</v>
      </c>
      <c r="C164" s="10" t="s">
        <v>8</v>
      </c>
      <c r="D164" s="10" t="str">
        <f>"史燕雯"</f>
        <v>史燕雯</v>
      </c>
      <c r="E164" s="10"/>
    </row>
    <row r="165" spans="1:5" ht="34.5" customHeight="1">
      <c r="A165" s="9">
        <v>163</v>
      </c>
      <c r="B165" s="10" t="str">
        <f>"546920230708164347117496"</f>
        <v>546920230708164347117496</v>
      </c>
      <c r="C165" s="10" t="s">
        <v>8</v>
      </c>
      <c r="D165" s="10" t="str">
        <f>"王彦萍"</f>
        <v>王彦萍</v>
      </c>
      <c r="E165" s="10"/>
    </row>
    <row r="166" spans="1:5" ht="34.5" customHeight="1">
      <c r="A166" s="9">
        <v>164</v>
      </c>
      <c r="B166" s="10" t="str">
        <f>"546920230709082750117925"</f>
        <v>546920230709082750117925</v>
      </c>
      <c r="C166" s="10" t="s">
        <v>8</v>
      </c>
      <c r="D166" s="10" t="str">
        <f>"庄晴晴"</f>
        <v>庄晴晴</v>
      </c>
      <c r="E166" s="10"/>
    </row>
    <row r="167" spans="1:5" ht="34.5" customHeight="1">
      <c r="A167" s="9">
        <v>165</v>
      </c>
      <c r="B167" s="10" t="str">
        <f>"546920230709113317118031"</f>
        <v>546920230709113317118031</v>
      </c>
      <c r="C167" s="10" t="s">
        <v>8</v>
      </c>
      <c r="D167" s="10" t="str">
        <f>"黄和庆"</f>
        <v>黄和庆</v>
      </c>
      <c r="E167" s="10"/>
    </row>
    <row r="168" spans="1:5" ht="34.5" customHeight="1">
      <c r="A168" s="9">
        <v>166</v>
      </c>
      <c r="B168" s="10" t="str">
        <f>"546920230709124920118074"</f>
        <v>546920230709124920118074</v>
      </c>
      <c r="C168" s="10" t="s">
        <v>8</v>
      </c>
      <c r="D168" s="10" t="str">
        <f>"谢颖"</f>
        <v>谢颖</v>
      </c>
      <c r="E168" s="10"/>
    </row>
    <row r="169" spans="1:5" ht="34.5" customHeight="1">
      <c r="A169" s="9">
        <v>167</v>
      </c>
      <c r="B169" s="10" t="str">
        <f>"546920230709124659118070"</f>
        <v>546920230709124659118070</v>
      </c>
      <c r="C169" s="10" t="s">
        <v>8</v>
      </c>
      <c r="D169" s="10" t="str">
        <f>"王梁英"</f>
        <v>王梁英</v>
      </c>
      <c r="E169" s="10"/>
    </row>
    <row r="170" spans="1:5" ht="34.5" customHeight="1">
      <c r="A170" s="9">
        <v>168</v>
      </c>
      <c r="B170" s="10" t="str">
        <f>"546920230709112851118029"</f>
        <v>546920230709112851118029</v>
      </c>
      <c r="C170" s="10" t="s">
        <v>8</v>
      </c>
      <c r="D170" s="10" t="str">
        <f>"王娟"</f>
        <v>王娟</v>
      </c>
      <c r="E170" s="10"/>
    </row>
    <row r="171" spans="1:5" ht="34.5" customHeight="1">
      <c r="A171" s="9">
        <v>169</v>
      </c>
      <c r="B171" s="10" t="str">
        <f>"546920230709094846117951"</f>
        <v>546920230709094846117951</v>
      </c>
      <c r="C171" s="10" t="s">
        <v>8</v>
      </c>
      <c r="D171" s="10" t="str">
        <f>"申明珂"</f>
        <v>申明珂</v>
      </c>
      <c r="E171" s="10"/>
    </row>
    <row r="172" spans="1:5" ht="34.5" customHeight="1">
      <c r="A172" s="9">
        <v>170</v>
      </c>
      <c r="B172" s="10" t="str">
        <f>"546920230708160122117337"</f>
        <v>546920230708160122117337</v>
      </c>
      <c r="C172" s="10" t="s">
        <v>8</v>
      </c>
      <c r="D172" s="10" t="str">
        <f>"陈江媚"</f>
        <v>陈江媚</v>
      </c>
      <c r="E172" s="10"/>
    </row>
    <row r="173" spans="1:5" ht="34.5" customHeight="1">
      <c r="A173" s="9">
        <v>171</v>
      </c>
      <c r="B173" s="10" t="str">
        <f>"546920230709135451118108"</f>
        <v>546920230709135451118108</v>
      </c>
      <c r="C173" s="10" t="s">
        <v>8</v>
      </c>
      <c r="D173" s="10" t="str">
        <f>"梁金玉"</f>
        <v>梁金玉</v>
      </c>
      <c r="E173" s="10"/>
    </row>
    <row r="174" spans="1:5" ht="34.5" customHeight="1">
      <c r="A174" s="9">
        <v>172</v>
      </c>
      <c r="B174" s="10" t="str">
        <f>"546920230709133409118096"</f>
        <v>546920230709133409118096</v>
      </c>
      <c r="C174" s="10" t="s">
        <v>8</v>
      </c>
      <c r="D174" s="10" t="str">
        <f>"高亚娇"</f>
        <v>高亚娇</v>
      </c>
      <c r="E174" s="10"/>
    </row>
    <row r="175" spans="1:5" ht="34.5" customHeight="1">
      <c r="A175" s="9">
        <v>173</v>
      </c>
      <c r="B175" s="10" t="str">
        <f>"546920230709151301118149"</f>
        <v>546920230709151301118149</v>
      </c>
      <c r="C175" s="10" t="s">
        <v>8</v>
      </c>
      <c r="D175" s="10" t="str">
        <f>"詹冬梅"</f>
        <v>詹冬梅</v>
      </c>
      <c r="E175" s="10"/>
    </row>
    <row r="176" spans="1:5" ht="34.5" customHeight="1">
      <c r="A176" s="9">
        <v>174</v>
      </c>
      <c r="B176" s="10" t="str">
        <f>"546920230709143412118129"</f>
        <v>546920230709143412118129</v>
      </c>
      <c r="C176" s="10" t="s">
        <v>8</v>
      </c>
      <c r="D176" s="10" t="str">
        <f>"周美燕"</f>
        <v>周美燕</v>
      </c>
      <c r="E176" s="10"/>
    </row>
    <row r="177" spans="1:5" ht="34.5" customHeight="1">
      <c r="A177" s="9">
        <v>175</v>
      </c>
      <c r="B177" s="10" t="str">
        <f>"546920230709152105118154"</f>
        <v>546920230709152105118154</v>
      </c>
      <c r="C177" s="10" t="s">
        <v>8</v>
      </c>
      <c r="D177" s="10" t="str">
        <f>"邢文玉"</f>
        <v>邢文玉</v>
      </c>
      <c r="E177" s="10"/>
    </row>
    <row r="178" spans="1:5" ht="34.5" customHeight="1">
      <c r="A178" s="9">
        <v>176</v>
      </c>
      <c r="B178" s="10" t="str">
        <f>"546920230709121605118054"</f>
        <v>546920230709121605118054</v>
      </c>
      <c r="C178" s="10" t="s">
        <v>8</v>
      </c>
      <c r="D178" s="10" t="str">
        <f>"王薇薇"</f>
        <v>王薇薇</v>
      </c>
      <c r="E178" s="10"/>
    </row>
    <row r="179" spans="1:5" ht="34.5" customHeight="1">
      <c r="A179" s="9">
        <v>177</v>
      </c>
      <c r="B179" s="10" t="str">
        <f>"546920230709155500118176"</f>
        <v>546920230709155500118176</v>
      </c>
      <c r="C179" s="10" t="s">
        <v>8</v>
      </c>
      <c r="D179" s="10" t="str">
        <f>"蔡教女"</f>
        <v>蔡教女</v>
      </c>
      <c r="E179" s="10"/>
    </row>
    <row r="180" spans="1:5" ht="34.5" customHeight="1">
      <c r="A180" s="9">
        <v>178</v>
      </c>
      <c r="B180" s="10" t="str">
        <f>"546920230709160242118185"</f>
        <v>546920230709160242118185</v>
      </c>
      <c r="C180" s="10" t="s">
        <v>8</v>
      </c>
      <c r="D180" s="10" t="str">
        <f>"段雪雪"</f>
        <v>段雪雪</v>
      </c>
      <c r="E180" s="10"/>
    </row>
    <row r="181" spans="1:5" ht="34.5" customHeight="1">
      <c r="A181" s="9">
        <v>179</v>
      </c>
      <c r="B181" s="10" t="str">
        <f>"546920230709151350118150"</f>
        <v>546920230709151350118150</v>
      </c>
      <c r="C181" s="10" t="s">
        <v>8</v>
      </c>
      <c r="D181" s="10" t="str">
        <f>"何淑精"</f>
        <v>何淑精</v>
      </c>
      <c r="E181" s="10"/>
    </row>
    <row r="182" spans="1:5" ht="34.5" customHeight="1">
      <c r="A182" s="9">
        <v>180</v>
      </c>
      <c r="B182" s="10" t="str">
        <f>"546920230709165446118228"</f>
        <v>546920230709165446118228</v>
      </c>
      <c r="C182" s="10" t="s">
        <v>8</v>
      </c>
      <c r="D182" s="10" t="str">
        <f>"胡悦萍"</f>
        <v>胡悦萍</v>
      </c>
      <c r="E182" s="10"/>
    </row>
    <row r="183" spans="1:5" ht="34.5" customHeight="1">
      <c r="A183" s="9">
        <v>181</v>
      </c>
      <c r="B183" s="10" t="str">
        <f>"546920230708145302117035"</f>
        <v>546920230708145302117035</v>
      </c>
      <c r="C183" s="10" t="s">
        <v>8</v>
      </c>
      <c r="D183" s="10" t="str">
        <f>"刘盼"</f>
        <v>刘盼</v>
      </c>
      <c r="E183" s="10"/>
    </row>
    <row r="184" spans="1:5" ht="34.5" customHeight="1">
      <c r="A184" s="9">
        <v>182</v>
      </c>
      <c r="B184" s="10" t="str">
        <f>"546920230709160409118186"</f>
        <v>546920230709160409118186</v>
      </c>
      <c r="C184" s="10" t="s">
        <v>8</v>
      </c>
      <c r="D184" s="10" t="str">
        <f>"夏琼瑶"</f>
        <v>夏琼瑶</v>
      </c>
      <c r="E184" s="10"/>
    </row>
    <row r="185" spans="1:5" ht="34.5" customHeight="1">
      <c r="A185" s="9">
        <v>183</v>
      </c>
      <c r="B185" s="10" t="str">
        <f>"546920230709170457118236"</f>
        <v>546920230709170457118236</v>
      </c>
      <c r="C185" s="10" t="s">
        <v>8</v>
      </c>
      <c r="D185" s="10" t="str">
        <f>"王小雨"</f>
        <v>王小雨</v>
      </c>
      <c r="E185" s="10"/>
    </row>
    <row r="186" spans="1:5" ht="34.5" customHeight="1">
      <c r="A186" s="9">
        <v>184</v>
      </c>
      <c r="B186" s="10" t="str">
        <f>"546920230709174722118266"</f>
        <v>546920230709174722118266</v>
      </c>
      <c r="C186" s="10" t="s">
        <v>8</v>
      </c>
      <c r="D186" s="10" t="str">
        <f>"冯华清"</f>
        <v>冯华清</v>
      </c>
      <c r="E186" s="10"/>
    </row>
    <row r="187" spans="1:5" ht="34.5" customHeight="1">
      <c r="A187" s="9">
        <v>185</v>
      </c>
      <c r="B187" s="10" t="str">
        <f>"546920230709180740118275"</f>
        <v>546920230709180740118275</v>
      </c>
      <c r="C187" s="10" t="s">
        <v>8</v>
      </c>
      <c r="D187" s="10" t="str">
        <f>"岑书月"</f>
        <v>岑书月</v>
      </c>
      <c r="E187" s="10"/>
    </row>
    <row r="188" spans="1:5" ht="34.5" customHeight="1">
      <c r="A188" s="9">
        <v>186</v>
      </c>
      <c r="B188" s="10" t="str">
        <f>"546920230709184227118301"</f>
        <v>546920230709184227118301</v>
      </c>
      <c r="C188" s="10" t="s">
        <v>8</v>
      </c>
      <c r="D188" s="10" t="str">
        <f>"王明翠"</f>
        <v>王明翠</v>
      </c>
      <c r="E188" s="10"/>
    </row>
    <row r="189" spans="1:5" ht="34.5" customHeight="1">
      <c r="A189" s="9">
        <v>187</v>
      </c>
      <c r="B189" s="10" t="str">
        <f>"546920230709191639118317"</f>
        <v>546920230709191639118317</v>
      </c>
      <c r="C189" s="10" t="s">
        <v>8</v>
      </c>
      <c r="D189" s="10" t="str">
        <f>"王乙此"</f>
        <v>王乙此</v>
      </c>
      <c r="E189" s="10"/>
    </row>
    <row r="190" spans="1:5" ht="34.5" customHeight="1">
      <c r="A190" s="9">
        <v>188</v>
      </c>
      <c r="B190" s="10" t="str">
        <f>"546920230709191930118321"</f>
        <v>546920230709191930118321</v>
      </c>
      <c r="C190" s="10" t="s">
        <v>8</v>
      </c>
      <c r="D190" s="10" t="str">
        <f>"陈方美"</f>
        <v>陈方美</v>
      </c>
      <c r="E190" s="10"/>
    </row>
    <row r="191" spans="1:5" ht="34.5" customHeight="1">
      <c r="A191" s="9">
        <v>189</v>
      </c>
      <c r="B191" s="10" t="str">
        <f>"546920230709195306118338"</f>
        <v>546920230709195306118338</v>
      </c>
      <c r="C191" s="10" t="s">
        <v>8</v>
      </c>
      <c r="D191" s="10" t="str">
        <f>"陈明霞"</f>
        <v>陈明霞</v>
      </c>
      <c r="E191" s="10"/>
    </row>
    <row r="192" spans="1:5" ht="34.5" customHeight="1">
      <c r="A192" s="9">
        <v>190</v>
      </c>
      <c r="B192" s="10" t="str">
        <f>"546920230709192405118323"</f>
        <v>546920230709192405118323</v>
      </c>
      <c r="C192" s="10" t="s">
        <v>8</v>
      </c>
      <c r="D192" s="10" t="str">
        <f>"黄琬婷"</f>
        <v>黄琬婷</v>
      </c>
      <c r="E192" s="10"/>
    </row>
    <row r="193" spans="1:5" ht="34.5" customHeight="1">
      <c r="A193" s="9">
        <v>191</v>
      </c>
      <c r="B193" s="10" t="str">
        <f>"546920230709195448118339"</f>
        <v>546920230709195448118339</v>
      </c>
      <c r="C193" s="10" t="s">
        <v>8</v>
      </c>
      <c r="D193" s="10" t="str">
        <f>"周丽华"</f>
        <v>周丽华</v>
      </c>
      <c r="E193" s="10"/>
    </row>
    <row r="194" spans="1:5" ht="34.5" customHeight="1">
      <c r="A194" s="9">
        <v>192</v>
      </c>
      <c r="B194" s="10" t="str">
        <f>"546920230709191832118319"</f>
        <v>546920230709191832118319</v>
      </c>
      <c r="C194" s="10" t="s">
        <v>8</v>
      </c>
      <c r="D194" s="10" t="str">
        <f>"莫锦敏"</f>
        <v>莫锦敏</v>
      </c>
      <c r="E194" s="10"/>
    </row>
    <row r="195" spans="1:5" ht="34.5" customHeight="1">
      <c r="A195" s="9">
        <v>193</v>
      </c>
      <c r="B195" s="10" t="str">
        <f>"546920230709202509118363"</f>
        <v>546920230709202509118363</v>
      </c>
      <c r="C195" s="10" t="s">
        <v>8</v>
      </c>
      <c r="D195" s="10" t="str">
        <f>"王诗诗"</f>
        <v>王诗诗</v>
      </c>
      <c r="E195" s="10"/>
    </row>
    <row r="196" spans="1:5" ht="34.5" customHeight="1">
      <c r="A196" s="9">
        <v>194</v>
      </c>
      <c r="B196" s="10" t="str">
        <f>"546920230709203534118374"</f>
        <v>546920230709203534118374</v>
      </c>
      <c r="C196" s="10" t="s">
        <v>8</v>
      </c>
      <c r="D196" s="10" t="str">
        <f>"莫锦燕"</f>
        <v>莫锦燕</v>
      </c>
      <c r="E196" s="10"/>
    </row>
    <row r="197" spans="1:5" ht="34.5" customHeight="1">
      <c r="A197" s="9">
        <v>195</v>
      </c>
      <c r="B197" s="10" t="str">
        <f>"546920230709201732118357"</f>
        <v>546920230709201732118357</v>
      </c>
      <c r="C197" s="10" t="s">
        <v>8</v>
      </c>
      <c r="D197" s="10" t="str">
        <f>"黄钰"</f>
        <v>黄钰</v>
      </c>
      <c r="E197" s="10"/>
    </row>
    <row r="198" spans="1:5" ht="34.5" customHeight="1">
      <c r="A198" s="9">
        <v>196</v>
      </c>
      <c r="B198" s="10" t="str">
        <f>"546920230709205038118391"</f>
        <v>546920230709205038118391</v>
      </c>
      <c r="C198" s="10" t="s">
        <v>8</v>
      </c>
      <c r="D198" s="10" t="str">
        <f>"陈观带"</f>
        <v>陈观带</v>
      </c>
      <c r="E198" s="10"/>
    </row>
    <row r="199" spans="1:5" ht="34.5" customHeight="1">
      <c r="A199" s="9">
        <v>197</v>
      </c>
      <c r="B199" s="10" t="str">
        <f>"546920230709205221118394"</f>
        <v>546920230709205221118394</v>
      </c>
      <c r="C199" s="10" t="s">
        <v>8</v>
      </c>
      <c r="D199" s="10" t="str">
        <f>"王冰"</f>
        <v>王冰</v>
      </c>
      <c r="E199" s="10"/>
    </row>
    <row r="200" spans="1:5" ht="34.5" customHeight="1">
      <c r="A200" s="9">
        <v>198</v>
      </c>
      <c r="B200" s="10" t="str">
        <f>"546920230709210317118400"</f>
        <v>546920230709210317118400</v>
      </c>
      <c r="C200" s="10" t="s">
        <v>8</v>
      </c>
      <c r="D200" s="10" t="str">
        <f>"于洪跃"</f>
        <v>于洪跃</v>
      </c>
      <c r="E200" s="10"/>
    </row>
    <row r="201" spans="1:5" ht="34.5" customHeight="1">
      <c r="A201" s="9">
        <v>199</v>
      </c>
      <c r="B201" s="10" t="str">
        <f>"546920230709210811118408"</f>
        <v>546920230709210811118408</v>
      </c>
      <c r="C201" s="10" t="s">
        <v>8</v>
      </c>
      <c r="D201" s="10" t="str">
        <f>"符慧宁"</f>
        <v>符慧宁</v>
      </c>
      <c r="E201" s="10"/>
    </row>
    <row r="202" spans="1:5" ht="34.5" customHeight="1">
      <c r="A202" s="9">
        <v>200</v>
      </c>
      <c r="B202" s="10" t="str">
        <f>"546920230709210447118403"</f>
        <v>546920230709210447118403</v>
      </c>
      <c r="C202" s="10" t="s">
        <v>8</v>
      </c>
      <c r="D202" s="10" t="str">
        <f>"林嫔嫔"</f>
        <v>林嫔嫔</v>
      </c>
      <c r="E202" s="10"/>
    </row>
    <row r="203" spans="1:5" ht="34.5" customHeight="1">
      <c r="A203" s="9">
        <v>201</v>
      </c>
      <c r="B203" s="10" t="str">
        <f>"546920230709214335118444"</f>
        <v>546920230709214335118444</v>
      </c>
      <c r="C203" s="10" t="s">
        <v>8</v>
      </c>
      <c r="D203" s="10" t="str">
        <f>"马阳"</f>
        <v>马阳</v>
      </c>
      <c r="E203" s="10"/>
    </row>
    <row r="204" spans="1:5" ht="34.5" customHeight="1">
      <c r="A204" s="9">
        <v>202</v>
      </c>
      <c r="B204" s="10" t="str">
        <f>"546920230709201413118354"</f>
        <v>546920230709201413118354</v>
      </c>
      <c r="C204" s="10" t="s">
        <v>8</v>
      </c>
      <c r="D204" s="10" t="str">
        <f>"陈碧映"</f>
        <v>陈碧映</v>
      </c>
      <c r="E204" s="10"/>
    </row>
    <row r="205" spans="1:5" ht="34.5" customHeight="1">
      <c r="A205" s="9">
        <v>203</v>
      </c>
      <c r="B205" s="10" t="str">
        <f>"546920230709142956118127"</f>
        <v>546920230709142956118127</v>
      </c>
      <c r="C205" s="10" t="s">
        <v>8</v>
      </c>
      <c r="D205" s="10" t="str">
        <f>"闻鑫"</f>
        <v>闻鑫</v>
      </c>
      <c r="E205" s="10"/>
    </row>
    <row r="206" spans="1:5" ht="34.5" customHeight="1">
      <c r="A206" s="9">
        <v>204</v>
      </c>
      <c r="B206" s="10" t="str">
        <f>"546920230708155733117321"</f>
        <v>546920230708155733117321</v>
      </c>
      <c r="C206" s="10" t="s">
        <v>8</v>
      </c>
      <c r="D206" s="10" t="str">
        <f>"邢孔立"</f>
        <v>邢孔立</v>
      </c>
      <c r="E206" s="10"/>
    </row>
    <row r="207" spans="1:5" ht="34.5" customHeight="1">
      <c r="A207" s="9">
        <v>205</v>
      </c>
      <c r="B207" s="10" t="str">
        <f>"546920230709191059118315"</f>
        <v>546920230709191059118315</v>
      </c>
      <c r="C207" s="10" t="s">
        <v>8</v>
      </c>
      <c r="D207" s="10" t="str">
        <f>"朱秀月"</f>
        <v>朱秀月</v>
      </c>
      <c r="E207" s="10"/>
    </row>
    <row r="208" spans="1:5" ht="34.5" customHeight="1">
      <c r="A208" s="9">
        <v>206</v>
      </c>
      <c r="B208" s="10" t="str">
        <f>"546920230709214744118448"</f>
        <v>546920230709214744118448</v>
      </c>
      <c r="C208" s="10" t="s">
        <v>8</v>
      </c>
      <c r="D208" s="10" t="str">
        <f>"陈晓倩"</f>
        <v>陈晓倩</v>
      </c>
      <c r="E208" s="10"/>
    </row>
    <row r="209" spans="1:5" ht="34.5" customHeight="1">
      <c r="A209" s="9">
        <v>207</v>
      </c>
      <c r="B209" s="10" t="str">
        <f>"546920230709220739118466"</f>
        <v>546920230709220739118466</v>
      </c>
      <c r="C209" s="10" t="s">
        <v>8</v>
      </c>
      <c r="D209" s="10" t="str">
        <f>"陈扬柳"</f>
        <v>陈扬柳</v>
      </c>
      <c r="E209" s="10"/>
    </row>
    <row r="210" spans="1:5" ht="34.5" customHeight="1">
      <c r="A210" s="9">
        <v>208</v>
      </c>
      <c r="B210" s="10" t="str">
        <f>"546920230709222743118491"</f>
        <v>546920230709222743118491</v>
      </c>
      <c r="C210" s="10" t="s">
        <v>8</v>
      </c>
      <c r="D210" s="10" t="str">
        <f>"陈晓乐"</f>
        <v>陈晓乐</v>
      </c>
      <c r="E210" s="10"/>
    </row>
    <row r="211" spans="1:5" ht="34.5" customHeight="1">
      <c r="A211" s="9">
        <v>209</v>
      </c>
      <c r="B211" s="10" t="str">
        <f>"546920230707172810114371"</f>
        <v>546920230707172810114371</v>
      </c>
      <c r="C211" s="10" t="s">
        <v>8</v>
      </c>
      <c r="D211" s="10" t="str">
        <f>"李娟"</f>
        <v>李娟</v>
      </c>
      <c r="E211" s="10"/>
    </row>
    <row r="212" spans="1:5" ht="34.5" customHeight="1">
      <c r="A212" s="9">
        <v>210</v>
      </c>
      <c r="B212" s="10" t="str">
        <f>"546920230709222224118485"</f>
        <v>546920230709222224118485</v>
      </c>
      <c r="C212" s="10" t="s">
        <v>8</v>
      </c>
      <c r="D212" s="10" t="str">
        <f>"邢士娟"</f>
        <v>邢士娟</v>
      </c>
      <c r="E212" s="10"/>
    </row>
    <row r="213" spans="1:5" ht="34.5" customHeight="1">
      <c r="A213" s="9">
        <v>211</v>
      </c>
      <c r="B213" s="10" t="str">
        <f>"546920230709225745118529"</f>
        <v>546920230709225745118529</v>
      </c>
      <c r="C213" s="10" t="s">
        <v>8</v>
      </c>
      <c r="D213" s="10" t="str">
        <f>"陈婆坚"</f>
        <v>陈婆坚</v>
      </c>
      <c r="E213" s="10"/>
    </row>
    <row r="214" spans="1:5" ht="34.5" customHeight="1">
      <c r="A214" s="9">
        <v>212</v>
      </c>
      <c r="B214" s="10" t="str">
        <f>"546920230709231146118540"</f>
        <v>546920230709231146118540</v>
      </c>
      <c r="C214" s="10" t="s">
        <v>8</v>
      </c>
      <c r="D214" s="10" t="str">
        <f>"王家怡"</f>
        <v>王家怡</v>
      </c>
      <c r="E214" s="10"/>
    </row>
    <row r="215" spans="1:5" ht="34.5" customHeight="1">
      <c r="A215" s="9">
        <v>213</v>
      </c>
      <c r="B215" s="10" t="str">
        <f>"546920230709232143118548"</f>
        <v>546920230709232143118548</v>
      </c>
      <c r="C215" s="10" t="s">
        <v>8</v>
      </c>
      <c r="D215" s="10" t="str">
        <f>"李海琴"</f>
        <v>李海琴</v>
      </c>
      <c r="E215" s="10"/>
    </row>
    <row r="216" spans="1:5" ht="34.5" customHeight="1">
      <c r="A216" s="9">
        <v>214</v>
      </c>
      <c r="B216" s="10" t="str">
        <f>"546920230709225055118521"</f>
        <v>546920230709225055118521</v>
      </c>
      <c r="C216" s="10" t="s">
        <v>8</v>
      </c>
      <c r="D216" s="10" t="str">
        <f>"苏君丹"</f>
        <v>苏君丹</v>
      </c>
      <c r="E216" s="10"/>
    </row>
    <row r="217" spans="1:5" ht="34.5" customHeight="1">
      <c r="A217" s="9">
        <v>215</v>
      </c>
      <c r="B217" s="10" t="str">
        <f>"546920230709222910118493"</f>
        <v>546920230709222910118493</v>
      </c>
      <c r="C217" s="10" t="s">
        <v>8</v>
      </c>
      <c r="D217" s="10" t="str">
        <f>"翁书真"</f>
        <v>翁书真</v>
      </c>
      <c r="E217" s="10"/>
    </row>
    <row r="218" spans="1:5" ht="34.5" customHeight="1">
      <c r="A218" s="9">
        <v>216</v>
      </c>
      <c r="B218" s="10" t="str">
        <f>"546920230709233522118559"</f>
        <v>546920230709233522118559</v>
      </c>
      <c r="C218" s="10" t="s">
        <v>8</v>
      </c>
      <c r="D218" s="10" t="str">
        <f>"刘菁琳"</f>
        <v>刘菁琳</v>
      </c>
      <c r="E218" s="10"/>
    </row>
    <row r="219" spans="1:5" ht="34.5" customHeight="1">
      <c r="A219" s="9">
        <v>217</v>
      </c>
      <c r="B219" s="10" t="str">
        <f>"546920230709221004118470"</f>
        <v>546920230709221004118470</v>
      </c>
      <c r="C219" s="10" t="s">
        <v>8</v>
      </c>
      <c r="D219" s="10" t="str">
        <f>"潘正丽"</f>
        <v>潘正丽</v>
      </c>
      <c r="E219" s="10"/>
    </row>
    <row r="220" spans="1:5" ht="34.5" customHeight="1">
      <c r="A220" s="9">
        <v>218</v>
      </c>
      <c r="B220" s="10" t="str">
        <f>"546920230709231525118542"</f>
        <v>546920230709231525118542</v>
      </c>
      <c r="C220" s="10" t="s">
        <v>8</v>
      </c>
      <c r="D220" s="10" t="str">
        <f>"李丽"</f>
        <v>李丽</v>
      </c>
      <c r="E220" s="10"/>
    </row>
    <row r="221" spans="1:5" ht="34.5" customHeight="1">
      <c r="A221" s="9">
        <v>219</v>
      </c>
      <c r="B221" s="10" t="str">
        <f>"546920230709231019118536"</f>
        <v>546920230709231019118536</v>
      </c>
      <c r="C221" s="10" t="s">
        <v>8</v>
      </c>
      <c r="D221" s="10" t="str">
        <f>"陈文娟"</f>
        <v>陈文娟</v>
      </c>
      <c r="E221" s="10"/>
    </row>
    <row r="222" spans="1:5" ht="34.5" customHeight="1">
      <c r="A222" s="9">
        <v>220</v>
      </c>
      <c r="B222" s="10" t="str">
        <f>"546920230707101411112226"</f>
        <v>546920230707101411112226</v>
      </c>
      <c r="C222" s="10" t="s">
        <v>8</v>
      </c>
      <c r="D222" s="10" t="str">
        <f>"陈瑞"</f>
        <v>陈瑞</v>
      </c>
      <c r="E222" s="10"/>
    </row>
    <row r="223" spans="1:5" ht="34.5" customHeight="1">
      <c r="A223" s="9">
        <v>221</v>
      </c>
      <c r="B223" s="10" t="str">
        <f>"546920230709220525118462"</f>
        <v>546920230709220525118462</v>
      </c>
      <c r="C223" s="10" t="s">
        <v>8</v>
      </c>
      <c r="D223" s="10" t="str">
        <f>"刘珊"</f>
        <v>刘珊</v>
      </c>
      <c r="E223" s="10"/>
    </row>
    <row r="224" spans="1:5" ht="34.5" customHeight="1">
      <c r="A224" s="9">
        <v>222</v>
      </c>
      <c r="B224" s="10" t="str">
        <f>"546920230710002831118598"</f>
        <v>546920230710002831118598</v>
      </c>
      <c r="C224" s="10" t="s">
        <v>8</v>
      </c>
      <c r="D224" s="10" t="str">
        <f>"吴怡"</f>
        <v>吴怡</v>
      </c>
      <c r="E224" s="10"/>
    </row>
    <row r="225" spans="1:5" ht="34.5" customHeight="1">
      <c r="A225" s="9">
        <v>223</v>
      </c>
      <c r="B225" s="10" t="str">
        <f>"546920230708210640117735"</f>
        <v>546920230708210640117735</v>
      </c>
      <c r="C225" s="10" t="s">
        <v>8</v>
      </c>
      <c r="D225" s="10" t="str">
        <f>"李慧燕"</f>
        <v>李慧燕</v>
      </c>
      <c r="E225" s="10"/>
    </row>
    <row r="226" spans="1:5" ht="34.5" customHeight="1">
      <c r="A226" s="9">
        <v>224</v>
      </c>
      <c r="B226" s="10" t="str">
        <f>"546920230708042000115653"</f>
        <v>546920230708042000115653</v>
      </c>
      <c r="C226" s="10" t="s">
        <v>8</v>
      </c>
      <c r="D226" s="10" t="str">
        <f>"王诗彤"</f>
        <v>王诗彤</v>
      </c>
      <c r="E226" s="10"/>
    </row>
    <row r="227" spans="1:5" ht="34.5" customHeight="1">
      <c r="A227" s="9">
        <v>225</v>
      </c>
      <c r="B227" s="10" t="str">
        <f>"546920230710075721118643"</f>
        <v>546920230710075721118643</v>
      </c>
      <c r="C227" s="10" t="s">
        <v>8</v>
      </c>
      <c r="D227" s="10" t="str">
        <f>"温蕾"</f>
        <v>温蕾</v>
      </c>
      <c r="E227" s="10"/>
    </row>
    <row r="228" spans="1:5" ht="34.5" customHeight="1">
      <c r="A228" s="9">
        <v>226</v>
      </c>
      <c r="B228" s="10" t="str">
        <f>"546920230710082223118663"</f>
        <v>546920230710082223118663</v>
      </c>
      <c r="C228" s="10" t="s">
        <v>8</v>
      </c>
      <c r="D228" s="10" t="str">
        <f>"范春丽"</f>
        <v>范春丽</v>
      </c>
      <c r="E228" s="10"/>
    </row>
    <row r="229" spans="1:5" ht="34.5" customHeight="1">
      <c r="A229" s="9">
        <v>227</v>
      </c>
      <c r="B229" s="10" t="str">
        <f>"546920230710084852118692"</f>
        <v>546920230710084852118692</v>
      </c>
      <c r="C229" s="10" t="s">
        <v>8</v>
      </c>
      <c r="D229" s="10" t="str">
        <f>"邓欢婷"</f>
        <v>邓欢婷</v>
      </c>
      <c r="E229" s="10"/>
    </row>
    <row r="230" spans="1:5" ht="34.5" customHeight="1">
      <c r="A230" s="9">
        <v>228</v>
      </c>
      <c r="B230" s="10" t="str">
        <f>"546920230710092835118772"</f>
        <v>546920230710092835118772</v>
      </c>
      <c r="C230" s="10" t="s">
        <v>8</v>
      </c>
      <c r="D230" s="10" t="str">
        <f>"王雅"</f>
        <v>王雅</v>
      </c>
      <c r="E230" s="10"/>
    </row>
    <row r="231" spans="1:5" ht="34.5" customHeight="1">
      <c r="A231" s="9">
        <v>229</v>
      </c>
      <c r="B231" s="10" t="str">
        <f>"546920230710093817118785"</f>
        <v>546920230710093817118785</v>
      </c>
      <c r="C231" s="10" t="s">
        <v>8</v>
      </c>
      <c r="D231" s="10" t="str">
        <f>"刘丹花"</f>
        <v>刘丹花</v>
      </c>
      <c r="E231" s="10"/>
    </row>
    <row r="232" spans="1:5" ht="34.5" customHeight="1">
      <c r="A232" s="9">
        <v>230</v>
      </c>
      <c r="B232" s="10" t="str">
        <f>"546920230710101115118847"</f>
        <v>546920230710101115118847</v>
      </c>
      <c r="C232" s="10" t="s">
        <v>8</v>
      </c>
      <c r="D232" s="10" t="str">
        <f>"邢少娜"</f>
        <v>邢少娜</v>
      </c>
      <c r="E232" s="10"/>
    </row>
    <row r="233" spans="1:5" ht="34.5" customHeight="1">
      <c r="A233" s="9">
        <v>231</v>
      </c>
      <c r="B233" s="10" t="str">
        <f>"546920230710102400118874"</f>
        <v>546920230710102400118874</v>
      </c>
      <c r="C233" s="10" t="s">
        <v>8</v>
      </c>
      <c r="D233" s="10" t="str">
        <f>"先欢"</f>
        <v>先欢</v>
      </c>
      <c r="E233" s="10"/>
    </row>
    <row r="234" spans="1:5" ht="34.5" customHeight="1">
      <c r="A234" s="9">
        <v>232</v>
      </c>
      <c r="B234" s="10" t="str">
        <f>"546920230710111728118995"</f>
        <v>546920230710111728118995</v>
      </c>
      <c r="C234" s="10" t="s">
        <v>8</v>
      </c>
      <c r="D234" s="10" t="str">
        <f>"王彩云"</f>
        <v>王彩云</v>
      </c>
      <c r="E234" s="10"/>
    </row>
    <row r="235" spans="1:5" ht="34.5" customHeight="1">
      <c r="A235" s="9">
        <v>233</v>
      </c>
      <c r="B235" s="10" t="str">
        <f>"546920230710112306119004"</f>
        <v>546920230710112306119004</v>
      </c>
      <c r="C235" s="10" t="s">
        <v>8</v>
      </c>
      <c r="D235" s="10" t="str">
        <f>"黄丽雯"</f>
        <v>黄丽雯</v>
      </c>
      <c r="E235" s="10"/>
    </row>
    <row r="236" spans="1:5" ht="34.5" customHeight="1">
      <c r="A236" s="9">
        <v>234</v>
      </c>
      <c r="B236" s="10" t="str">
        <f>"546920230710113206119032"</f>
        <v>546920230710113206119032</v>
      </c>
      <c r="C236" s="10" t="s">
        <v>8</v>
      </c>
      <c r="D236" s="10" t="str">
        <f>"符琼艳"</f>
        <v>符琼艳</v>
      </c>
      <c r="E236" s="10"/>
    </row>
    <row r="237" spans="1:5" ht="34.5" customHeight="1">
      <c r="A237" s="9">
        <v>235</v>
      </c>
      <c r="B237" s="10" t="str">
        <f>"546920230710111344118988"</f>
        <v>546920230710111344118988</v>
      </c>
      <c r="C237" s="10" t="s">
        <v>8</v>
      </c>
      <c r="D237" s="10" t="str">
        <f>"胡青钦"</f>
        <v>胡青钦</v>
      </c>
      <c r="E237" s="10"/>
    </row>
    <row r="238" spans="1:5" ht="34.5" customHeight="1">
      <c r="A238" s="9">
        <v>236</v>
      </c>
      <c r="B238" s="10" t="str">
        <f>"546920230710110516118968"</f>
        <v>546920230710110516118968</v>
      </c>
      <c r="C238" s="10" t="s">
        <v>8</v>
      </c>
      <c r="D238" s="10" t="str">
        <f>"吴春妮"</f>
        <v>吴春妮</v>
      </c>
      <c r="E238" s="10"/>
    </row>
    <row r="239" spans="1:5" ht="34.5" customHeight="1">
      <c r="A239" s="9">
        <v>237</v>
      </c>
      <c r="B239" s="10" t="str">
        <f>"546920230710102741118884"</f>
        <v>546920230710102741118884</v>
      </c>
      <c r="C239" s="10" t="s">
        <v>8</v>
      </c>
      <c r="D239" s="10" t="str">
        <f>"冯秀媚"</f>
        <v>冯秀媚</v>
      </c>
      <c r="E239" s="10"/>
    </row>
    <row r="240" spans="1:5" ht="34.5" customHeight="1">
      <c r="A240" s="9">
        <v>238</v>
      </c>
      <c r="B240" s="10" t="str">
        <f>"546920230709075929117913"</f>
        <v>546920230709075929117913</v>
      </c>
      <c r="C240" s="10" t="s">
        <v>8</v>
      </c>
      <c r="D240" s="10" t="str">
        <f>"许文联"</f>
        <v>许文联</v>
      </c>
      <c r="E240" s="10"/>
    </row>
    <row r="241" spans="1:5" ht="34.5" customHeight="1">
      <c r="A241" s="9">
        <v>239</v>
      </c>
      <c r="B241" s="10" t="str">
        <f>"546920230710011324118613"</f>
        <v>546920230710011324118613</v>
      </c>
      <c r="C241" s="10" t="s">
        <v>8</v>
      </c>
      <c r="D241" s="10" t="str">
        <f>"王菊云"</f>
        <v>王菊云</v>
      </c>
      <c r="E241" s="10"/>
    </row>
    <row r="242" spans="1:5" ht="34.5" customHeight="1">
      <c r="A242" s="9">
        <v>240</v>
      </c>
      <c r="B242" s="10" t="str">
        <f>"546920230710123852119109"</f>
        <v>546920230710123852119109</v>
      </c>
      <c r="C242" s="10" t="s">
        <v>8</v>
      </c>
      <c r="D242" s="10" t="str">
        <f>"梁译允"</f>
        <v>梁译允</v>
      </c>
      <c r="E242" s="10"/>
    </row>
    <row r="243" spans="1:5" ht="34.5" customHeight="1">
      <c r="A243" s="9">
        <v>241</v>
      </c>
      <c r="B243" s="10" t="str">
        <f>"546920230710130817119132"</f>
        <v>546920230710130817119132</v>
      </c>
      <c r="C243" s="10" t="s">
        <v>8</v>
      </c>
      <c r="D243" s="10" t="str">
        <f>"吴姣仪"</f>
        <v>吴姣仪</v>
      </c>
      <c r="E243" s="10"/>
    </row>
    <row r="244" spans="1:5" ht="34.5" customHeight="1">
      <c r="A244" s="9">
        <v>242</v>
      </c>
      <c r="B244" s="10" t="str">
        <f>"546920230710130729119130"</f>
        <v>546920230710130729119130</v>
      </c>
      <c r="C244" s="10" t="s">
        <v>8</v>
      </c>
      <c r="D244" s="10" t="str">
        <f>"徐晓岚"</f>
        <v>徐晓岚</v>
      </c>
      <c r="E244" s="10"/>
    </row>
    <row r="245" spans="1:5" ht="34.5" customHeight="1">
      <c r="A245" s="9">
        <v>243</v>
      </c>
      <c r="B245" s="10" t="str">
        <f>"546920230710124928119116"</f>
        <v>546920230710124928119116</v>
      </c>
      <c r="C245" s="10" t="s">
        <v>8</v>
      </c>
      <c r="D245" s="10" t="str">
        <f>"庞建萍"</f>
        <v>庞建萍</v>
      </c>
      <c r="E245" s="10"/>
    </row>
    <row r="246" spans="1:5" ht="34.5" customHeight="1">
      <c r="A246" s="9">
        <v>244</v>
      </c>
      <c r="B246" s="10" t="str">
        <f>"546920230710090356118719"</f>
        <v>546920230710090356118719</v>
      </c>
      <c r="C246" s="10" t="s">
        <v>8</v>
      </c>
      <c r="D246" s="10" t="str">
        <f>"王雯"</f>
        <v>王雯</v>
      </c>
      <c r="E246" s="10"/>
    </row>
    <row r="247" spans="1:5" ht="34.5" customHeight="1">
      <c r="A247" s="9">
        <v>245</v>
      </c>
      <c r="B247" s="10" t="str">
        <f>"546920230707083505111645"</f>
        <v>546920230707083505111645</v>
      </c>
      <c r="C247" s="10" t="s">
        <v>8</v>
      </c>
      <c r="D247" s="10" t="str">
        <f>"吴小丽"</f>
        <v>吴小丽</v>
      </c>
      <c r="E247" s="10"/>
    </row>
    <row r="248" spans="1:5" ht="34.5" customHeight="1">
      <c r="A248" s="9">
        <v>246</v>
      </c>
      <c r="B248" s="10" t="str">
        <f>"546920230710140539119181"</f>
        <v>546920230710140539119181</v>
      </c>
      <c r="C248" s="10" t="s">
        <v>8</v>
      </c>
      <c r="D248" s="10" t="str">
        <f>"邓红佳"</f>
        <v>邓红佳</v>
      </c>
      <c r="E248" s="10"/>
    </row>
    <row r="249" spans="1:5" ht="34.5" customHeight="1">
      <c r="A249" s="9">
        <v>247</v>
      </c>
      <c r="B249" s="10" t="str">
        <f>"546920230710140514119180"</f>
        <v>546920230710140514119180</v>
      </c>
      <c r="C249" s="10" t="s">
        <v>8</v>
      </c>
      <c r="D249" s="10" t="str">
        <f>"冯周芬"</f>
        <v>冯周芬</v>
      </c>
      <c r="E249" s="10"/>
    </row>
    <row r="250" spans="1:5" ht="34.5" customHeight="1">
      <c r="A250" s="9">
        <v>248</v>
      </c>
      <c r="B250" s="10" t="str">
        <f>"546920230710140746119182"</f>
        <v>546920230710140746119182</v>
      </c>
      <c r="C250" s="10" t="s">
        <v>8</v>
      </c>
      <c r="D250" s="10" t="str">
        <f>"张雪"</f>
        <v>张雪</v>
      </c>
      <c r="E250" s="10"/>
    </row>
    <row r="251" spans="1:5" ht="34.5" customHeight="1">
      <c r="A251" s="9">
        <v>249</v>
      </c>
      <c r="B251" s="10" t="str">
        <f>"546920230710120344119071"</f>
        <v>546920230710120344119071</v>
      </c>
      <c r="C251" s="10" t="s">
        <v>8</v>
      </c>
      <c r="D251" s="10" t="str">
        <f>"文彬彬"</f>
        <v>文彬彬</v>
      </c>
      <c r="E251" s="10"/>
    </row>
    <row r="252" spans="1:5" ht="34.5" customHeight="1">
      <c r="A252" s="9">
        <v>250</v>
      </c>
      <c r="B252" s="10" t="str">
        <f>"546920230710144257119217"</f>
        <v>546920230710144257119217</v>
      </c>
      <c r="C252" s="10" t="s">
        <v>8</v>
      </c>
      <c r="D252" s="10" t="str">
        <f>"秦安娜"</f>
        <v>秦安娜</v>
      </c>
      <c r="E252" s="10"/>
    </row>
    <row r="253" spans="1:5" ht="34.5" customHeight="1">
      <c r="A253" s="9">
        <v>251</v>
      </c>
      <c r="B253" s="10" t="str">
        <f>"546920230710145547119228"</f>
        <v>546920230710145547119228</v>
      </c>
      <c r="C253" s="10" t="s">
        <v>8</v>
      </c>
      <c r="D253" s="10" t="str">
        <f>"覃艳虹"</f>
        <v>覃艳虹</v>
      </c>
      <c r="E253" s="10"/>
    </row>
    <row r="254" spans="1:5" ht="34.5" customHeight="1">
      <c r="A254" s="9">
        <v>252</v>
      </c>
      <c r="B254" s="10" t="str">
        <f>"546920230710145727119231"</f>
        <v>546920230710145727119231</v>
      </c>
      <c r="C254" s="10" t="s">
        <v>8</v>
      </c>
      <c r="D254" s="10" t="str">
        <f>"陈显乒"</f>
        <v>陈显乒</v>
      </c>
      <c r="E254" s="10"/>
    </row>
    <row r="255" spans="1:5" ht="34.5" customHeight="1">
      <c r="A255" s="9">
        <v>253</v>
      </c>
      <c r="B255" s="10" t="str">
        <f>"546920230710150356119238"</f>
        <v>546920230710150356119238</v>
      </c>
      <c r="C255" s="10" t="s">
        <v>8</v>
      </c>
      <c r="D255" s="10" t="str">
        <f>"吴清慧"</f>
        <v>吴清慧</v>
      </c>
      <c r="E255" s="10"/>
    </row>
    <row r="256" spans="1:5" ht="34.5" customHeight="1">
      <c r="A256" s="9">
        <v>254</v>
      </c>
      <c r="B256" s="10" t="str">
        <f>"546920230709131134118084"</f>
        <v>546920230709131134118084</v>
      </c>
      <c r="C256" s="10" t="s">
        <v>8</v>
      </c>
      <c r="D256" s="10" t="str">
        <f>"符红霞"</f>
        <v>符红霞</v>
      </c>
      <c r="E256" s="10"/>
    </row>
    <row r="257" spans="1:5" ht="34.5" customHeight="1">
      <c r="A257" s="9">
        <v>255</v>
      </c>
      <c r="B257" s="10" t="str">
        <f>"546920230707152951113813"</f>
        <v>546920230707152951113813</v>
      </c>
      <c r="C257" s="10" t="s">
        <v>8</v>
      </c>
      <c r="D257" s="10" t="str">
        <f>"符一萍"</f>
        <v>符一萍</v>
      </c>
      <c r="E257" s="10"/>
    </row>
    <row r="258" spans="1:5" ht="34.5" customHeight="1">
      <c r="A258" s="9">
        <v>256</v>
      </c>
      <c r="B258" s="10" t="str">
        <f>"546920230710152924119254"</f>
        <v>546920230710152924119254</v>
      </c>
      <c r="C258" s="10" t="s">
        <v>8</v>
      </c>
      <c r="D258" s="10" t="str">
        <f>"吴小花"</f>
        <v>吴小花</v>
      </c>
      <c r="E258" s="10"/>
    </row>
    <row r="259" spans="1:5" ht="34.5" customHeight="1">
      <c r="A259" s="9">
        <v>257</v>
      </c>
      <c r="B259" s="10" t="str">
        <f>"546920230710100147118834"</f>
        <v>546920230710100147118834</v>
      </c>
      <c r="C259" s="10" t="s">
        <v>8</v>
      </c>
      <c r="D259" s="10" t="str">
        <f>"盛紫怡"</f>
        <v>盛紫怡</v>
      </c>
      <c r="E259" s="10"/>
    </row>
    <row r="260" spans="1:5" ht="34.5" customHeight="1">
      <c r="A260" s="9">
        <v>258</v>
      </c>
      <c r="B260" s="10" t="str">
        <f>"546920230710154817119278"</f>
        <v>546920230710154817119278</v>
      </c>
      <c r="C260" s="10" t="s">
        <v>8</v>
      </c>
      <c r="D260" s="10" t="str">
        <f>"农艳燕"</f>
        <v>农艳燕</v>
      </c>
      <c r="E260" s="10"/>
    </row>
    <row r="261" spans="1:5" ht="34.5" customHeight="1">
      <c r="A261" s="9">
        <v>259</v>
      </c>
      <c r="B261" s="10" t="str">
        <f>"546920230707134939113365"</f>
        <v>546920230707134939113365</v>
      </c>
      <c r="C261" s="10" t="s">
        <v>8</v>
      </c>
      <c r="D261" s="10" t="str">
        <f>"张丽"</f>
        <v>张丽</v>
      </c>
      <c r="E261" s="10"/>
    </row>
    <row r="262" spans="1:5" ht="34.5" customHeight="1">
      <c r="A262" s="9">
        <v>260</v>
      </c>
      <c r="B262" s="10" t="str">
        <f>"546920230710160129119297"</f>
        <v>546920230710160129119297</v>
      </c>
      <c r="C262" s="10" t="s">
        <v>8</v>
      </c>
      <c r="D262" s="10" t="str">
        <f>"陈婷婷"</f>
        <v>陈婷婷</v>
      </c>
      <c r="E262" s="10"/>
    </row>
    <row r="263" spans="1:5" ht="34.5" customHeight="1">
      <c r="A263" s="9">
        <v>261</v>
      </c>
      <c r="B263" s="10" t="str">
        <f>"546920230710160021119295"</f>
        <v>546920230710160021119295</v>
      </c>
      <c r="C263" s="10" t="s">
        <v>8</v>
      </c>
      <c r="D263" s="10" t="str">
        <f>"王智敏"</f>
        <v>王智敏</v>
      </c>
      <c r="E263" s="10"/>
    </row>
    <row r="264" spans="1:5" ht="34.5" customHeight="1">
      <c r="A264" s="9">
        <v>262</v>
      </c>
      <c r="B264" s="10" t="str">
        <f>"546920230709161751118197"</f>
        <v>546920230709161751118197</v>
      </c>
      <c r="C264" s="10" t="s">
        <v>8</v>
      </c>
      <c r="D264" s="10" t="str">
        <f>"梁瑞佳"</f>
        <v>梁瑞佳</v>
      </c>
      <c r="E264" s="10"/>
    </row>
    <row r="265" spans="1:5" ht="34.5" customHeight="1">
      <c r="A265" s="9">
        <v>263</v>
      </c>
      <c r="B265" s="10" t="str">
        <f>"546920230708172353117572"</f>
        <v>546920230708172353117572</v>
      </c>
      <c r="C265" s="10" t="s">
        <v>8</v>
      </c>
      <c r="D265" s="10" t="str">
        <f>"郑小丹"</f>
        <v>郑小丹</v>
      </c>
      <c r="E265" s="10"/>
    </row>
    <row r="266" spans="1:5" ht="34.5" customHeight="1">
      <c r="A266" s="9">
        <v>264</v>
      </c>
      <c r="B266" s="10" t="str">
        <f>"546920230710162732119320"</f>
        <v>546920230710162732119320</v>
      </c>
      <c r="C266" s="10" t="s">
        <v>8</v>
      </c>
      <c r="D266" s="10" t="str">
        <f>"王菁"</f>
        <v>王菁</v>
      </c>
      <c r="E266" s="10"/>
    </row>
    <row r="267" spans="1:5" ht="34.5" customHeight="1">
      <c r="A267" s="9">
        <v>265</v>
      </c>
      <c r="B267" s="10" t="str">
        <f>"546920230710165635119344"</f>
        <v>546920230710165635119344</v>
      </c>
      <c r="C267" s="10" t="s">
        <v>8</v>
      </c>
      <c r="D267" s="10" t="str">
        <f>"王小妹"</f>
        <v>王小妹</v>
      </c>
      <c r="E267" s="10"/>
    </row>
    <row r="268" spans="1:5" ht="34.5" customHeight="1">
      <c r="A268" s="9">
        <v>266</v>
      </c>
      <c r="B268" s="10" t="str">
        <f>"546920230710164946119338"</f>
        <v>546920230710164946119338</v>
      </c>
      <c r="C268" s="10" t="s">
        <v>8</v>
      </c>
      <c r="D268" s="10" t="str">
        <f>"邱枫"</f>
        <v>邱枫</v>
      </c>
      <c r="E268" s="10"/>
    </row>
    <row r="269" spans="1:5" ht="34.5" customHeight="1">
      <c r="A269" s="9">
        <v>267</v>
      </c>
      <c r="B269" s="10" t="str">
        <f>"546920230707135608113384"</f>
        <v>546920230707135608113384</v>
      </c>
      <c r="C269" s="10" t="s">
        <v>8</v>
      </c>
      <c r="D269" s="10" t="str">
        <f>"洪芳"</f>
        <v>洪芳</v>
      </c>
      <c r="E269" s="10"/>
    </row>
    <row r="270" spans="1:5" ht="34.5" customHeight="1">
      <c r="A270" s="9">
        <v>268</v>
      </c>
      <c r="B270" s="10" t="str">
        <f>"546920230710151211119241"</f>
        <v>546920230710151211119241</v>
      </c>
      <c r="C270" s="10" t="s">
        <v>8</v>
      </c>
      <c r="D270" s="10" t="str">
        <f>"孙钰颖"</f>
        <v>孙钰颖</v>
      </c>
      <c r="E270" s="10"/>
    </row>
    <row r="271" spans="1:5" ht="34.5" customHeight="1">
      <c r="A271" s="9">
        <v>269</v>
      </c>
      <c r="B271" s="10" t="str">
        <f>"546920230710174333119375"</f>
        <v>546920230710174333119375</v>
      </c>
      <c r="C271" s="10" t="s">
        <v>8</v>
      </c>
      <c r="D271" s="10" t="str">
        <f>"容孝婷"</f>
        <v>容孝婷</v>
      </c>
      <c r="E271" s="10"/>
    </row>
    <row r="272" spans="1:5" ht="34.5" customHeight="1">
      <c r="A272" s="9">
        <v>270</v>
      </c>
      <c r="B272" s="10" t="str">
        <f>"546920230710173545119371"</f>
        <v>546920230710173545119371</v>
      </c>
      <c r="C272" s="10" t="s">
        <v>8</v>
      </c>
      <c r="D272" s="10" t="str">
        <f>"洪英凤"</f>
        <v>洪英凤</v>
      </c>
      <c r="E272" s="10"/>
    </row>
    <row r="273" spans="1:5" ht="34.5" customHeight="1">
      <c r="A273" s="9">
        <v>271</v>
      </c>
      <c r="B273" s="10" t="str">
        <f>"546920230710180054119391"</f>
        <v>546920230710180054119391</v>
      </c>
      <c r="C273" s="10" t="s">
        <v>8</v>
      </c>
      <c r="D273" s="10" t="str">
        <f>"邱华英"</f>
        <v>邱华英</v>
      </c>
      <c r="E273" s="10"/>
    </row>
    <row r="274" spans="1:5" ht="34.5" customHeight="1">
      <c r="A274" s="9">
        <v>272</v>
      </c>
      <c r="B274" s="10" t="str">
        <f>"546920230710172842119368"</f>
        <v>546920230710172842119368</v>
      </c>
      <c r="C274" s="10" t="s">
        <v>8</v>
      </c>
      <c r="D274" s="10" t="str">
        <f>"陈青云"</f>
        <v>陈青云</v>
      </c>
      <c r="E274" s="10"/>
    </row>
    <row r="275" spans="1:5" ht="34.5" customHeight="1">
      <c r="A275" s="9">
        <v>273</v>
      </c>
      <c r="B275" s="10" t="str">
        <f>"546920230708173418117585"</f>
        <v>546920230708173418117585</v>
      </c>
      <c r="C275" s="10" t="s">
        <v>8</v>
      </c>
      <c r="D275" s="10" t="str">
        <f>"曾彬彬"</f>
        <v>曾彬彬</v>
      </c>
      <c r="E275" s="10"/>
    </row>
    <row r="276" spans="1:5" ht="34.5" customHeight="1">
      <c r="A276" s="9">
        <v>274</v>
      </c>
      <c r="B276" s="10" t="str">
        <f>"546920230710184943119418"</f>
        <v>546920230710184943119418</v>
      </c>
      <c r="C276" s="10" t="s">
        <v>8</v>
      </c>
      <c r="D276" s="10" t="str">
        <f>"许艳"</f>
        <v>许艳</v>
      </c>
      <c r="E276" s="10"/>
    </row>
    <row r="277" spans="1:5" ht="34.5" customHeight="1">
      <c r="A277" s="9">
        <v>275</v>
      </c>
      <c r="B277" s="10" t="str">
        <f>"546920230710191134119429"</f>
        <v>546920230710191134119429</v>
      </c>
      <c r="C277" s="10" t="s">
        <v>8</v>
      </c>
      <c r="D277" s="10" t="str">
        <f>"陈霞"</f>
        <v>陈霞</v>
      </c>
      <c r="E277" s="10"/>
    </row>
    <row r="278" spans="1:5" ht="34.5" customHeight="1">
      <c r="A278" s="9">
        <v>276</v>
      </c>
      <c r="B278" s="10" t="str">
        <f>"546920230710184116119414"</f>
        <v>546920230710184116119414</v>
      </c>
      <c r="C278" s="10" t="s">
        <v>8</v>
      </c>
      <c r="D278" s="10" t="str">
        <f>"符晓冰"</f>
        <v>符晓冰</v>
      </c>
      <c r="E278" s="10"/>
    </row>
    <row r="279" spans="1:5" ht="34.5" customHeight="1">
      <c r="A279" s="9">
        <v>277</v>
      </c>
      <c r="B279" s="10" t="str">
        <f>"546920230708130805116643"</f>
        <v>546920230708130805116643</v>
      </c>
      <c r="C279" s="10" t="s">
        <v>8</v>
      </c>
      <c r="D279" s="10" t="str">
        <f>"陈恬恬"</f>
        <v>陈恬恬</v>
      </c>
      <c r="E279" s="10"/>
    </row>
    <row r="280" spans="1:5" ht="34.5" customHeight="1">
      <c r="A280" s="9">
        <v>278</v>
      </c>
      <c r="B280" s="10" t="str">
        <f>"546920230710200841119471"</f>
        <v>546920230710200841119471</v>
      </c>
      <c r="C280" s="10" t="s">
        <v>8</v>
      </c>
      <c r="D280" s="10" t="str">
        <f>"麦佳静"</f>
        <v>麦佳静</v>
      </c>
      <c r="E280" s="10"/>
    </row>
    <row r="281" spans="1:5" ht="34.5" customHeight="1">
      <c r="A281" s="9">
        <v>279</v>
      </c>
      <c r="B281" s="10" t="str">
        <f>"546920230710201328119475"</f>
        <v>546920230710201328119475</v>
      </c>
      <c r="C281" s="10" t="s">
        <v>8</v>
      </c>
      <c r="D281" s="10" t="str">
        <f>"黄嘉凤"</f>
        <v>黄嘉凤</v>
      </c>
      <c r="E281" s="10"/>
    </row>
    <row r="282" spans="1:5" ht="34.5" customHeight="1">
      <c r="A282" s="9">
        <v>280</v>
      </c>
      <c r="B282" s="10" t="str">
        <f>"546920230710200339119467"</f>
        <v>546920230710200339119467</v>
      </c>
      <c r="C282" s="10" t="s">
        <v>8</v>
      </c>
      <c r="D282" s="10" t="str">
        <f>"符虹"</f>
        <v>符虹</v>
      </c>
      <c r="E282" s="10"/>
    </row>
    <row r="283" spans="1:5" ht="34.5" customHeight="1">
      <c r="A283" s="9">
        <v>281</v>
      </c>
      <c r="B283" s="10" t="str">
        <f>"546920230710202547119482"</f>
        <v>546920230710202547119482</v>
      </c>
      <c r="C283" s="10" t="s">
        <v>8</v>
      </c>
      <c r="D283" s="10" t="str">
        <f>"苏梦琪"</f>
        <v>苏梦琪</v>
      </c>
      <c r="E283" s="10"/>
    </row>
    <row r="284" spans="1:5" ht="34.5" customHeight="1">
      <c r="A284" s="9">
        <v>282</v>
      </c>
      <c r="B284" s="10" t="str">
        <f>"546920230710093919118788"</f>
        <v>546920230710093919118788</v>
      </c>
      <c r="C284" s="10" t="s">
        <v>8</v>
      </c>
      <c r="D284" s="10" t="str">
        <f>"宋雅萍"</f>
        <v>宋雅萍</v>
      </c>
      <c r="E284" s="10"/>
    </row>
    <row r="285" spans="1:5" ht="34.5" customHeight="1">
      <c r="A285" s="9">
        <v>283</v>
      </c>
      <c r="B285" s="10" t="str">
        <f>"546920230710203036119487"</f>
        <v>546920230710203036119487</v>
      </c>
      <c r="C285" s="10" t="s">
        <v>8</v>
      </c>
      <c r="D285" s="10" t="str">
        <f>"梁懿懿"</f>
        <v>梁懿懿</v>
      </c>
      <c r="E285" s="10"/>
    </row>
    <row r="286" spans="1:5" ht="34.5" customHeight="1">
      <c r="A286" s="9">
        <v>284</v>
      </c>
      <c r="B286" s="10" t="str">
        <f>"546920230707175310114450"</f>
        <v>546920230707175310114450</v>
      </c>
      <c r="C286" s="10" t="s">
        <v>8</v>
      </c>
      <c r="D286" s="10" t="str">
        <f>"郑乐乐"</f>
        <v>郑乐乐</v>
      </c>
      <c r="E286" s="10"/>
    </row>
    <row r="287" spans="1:5" ht="34.5" customHeight="1">
      <c r="A287" s="9">
        <v>285</v>
      </c>
      <c r="B287" s="10" t="str">
        <f>"546920230710201653119477"</f>
        <v>546920230710201653119477</v>
      </c>
      <c r="C287" s="10" t="s">
        <v>8</v>
      </c>
      <c r="D287" s="10" t="str">
        <f>"蔡仁慧"</f>
        <v>蔡仁慧</v>
      </c>
      <c r="E287" s="10"/>
    </row>
    <row r="288" spans="1:5" ht="34.5" customHeight="1">
      <c r="A288" s="9">
        <v>286</v>
      </c>
      <c r="B288" s="10" t="str">
        <f>"546920230710203512119494"</f>
        <v>546920230710203512119494</v>
      </c>
      <c r="C288" s="10" t="s">
        <v>8</v>
      </c>
      <c r="D288" s="10" t="str">
        <f>"苏春丹"</f>
        <v>苏春丹</v>
      </c>
      <c r="E288" s="10"/>
    </row>
    <row r="289" spans="1:5" ht="34.5" customHeight="1">
      <c r="A289" s="9">
        <v>287</v>
      </c>
      <c r="B289" s="10" t="str">
        <f>"546920230707102456112296"</f>
        <v>546920230707102456112296</v>
      </c>
      <c r="C289" s="10" t="s">
        <v>8</v>
      </c>
      <c r="D289" s="10" t="str">
        <f>"林文露"</f>
        <v>林文露</v>
      </c>
      <c r="E289" s="10"/>
    </row>
    <row r="290" spans="1:5" ht="34.5" customHeight="1">
      <c r="A290" s="9">
        <v>288</v>
      </c>
      <c r="B290" s="10" t="str">
        <f>"546920230710204400119505"</f>
        <v>546920230710204400119505</v>
      </c>
      <c r="C290" s="10" t="s">
        <v>8</v>
      </c>
      <c r="D290" s="10" t="str">
        <f>"黄杏"</f>
        <v>黄杏</v>
      </c>
      <c r="E290" s="10"/>
    </row>
    <row r="291" spans="1:5" ht="34.5" customHeight="1">
      <c r="A291" s="9">
        <v>289</v>
      </c>
      <c r="B291" s="10" t="str">
        <f>"546920230710204231119503"</f>
        <v>546920230710204231119503</v>
      </c>
      <c r="C291" s="10" t="s">
        <v>8</v>
      </c>
      <c r="D291" s="10" t="str">
        <f>"许如梅"</f>
        <v>许如梅</v>
      </c>
      <c r="E291" s="10"/>
    </row>
    <row r="292" spans="1:5" ht="34.5" customHeight="1">
      <c r="A292" s="9">
        <v>290</v>
      </c>
      <c r="B292" s="10" t="str">
        <f>"546920230710200834119470"</f>
        <v>546920230710200834119470</v>
      </c>
      <c r="C292" s="10" t="s">
        <v>8</v>
      </c>
      <c r="D292" s="10" t="str">
        <f>"张乔野"</f>
        <v>张乔野</v>
      </c>
      <c r="E292" s="10"/>
    </row>
    <row r="293" spans="1:5" ht="34.5" customHeight="1">
      <c r="A293" s="9">
        <v>291</v>
      </c>
      <c r="B293" s="10" t="str">
        <f>"546920230710211036119527"</f>
        <v>546920230710211036119527</v>
      </c>
      <c r="C293" s="10" t="s">
        <v>8</v>
      </c>
      <c r="D293" s="10" t="str">
        <f>"王露露"</f>
        <v>王露露</v>
      </c>
      <c r="E293" s="10"/>
    </row>
    <row r="294" spans="1:5" ht="34.5" customHeight="1">
      <c r="A294" s="9">
        <v>292</v>
      </c>
      <c r="B294" s="10" t="str">
        <f>"546920230710204730119509"</f>
        <v>546920230710204730119509</v>
      </c>
      <c r="C294" s="10" t="s">
        <v>8</v>
      </c>
      <c r="D294" s="10" t="str">
        <f>"王章敏"</f>
        <v>王章敏</v>
      </c>
      <c r="E294" s="10"/>
    </row>
    <row r="295" spans="1:5" ht="34.5" customHeight="1">
      <c r="A295" s="9">
        <v>293</v>
      </c>
      <c r="B295" s="10" t="str">
        <f>"546920230709145251118141"</f>
        <v>546920230709145251118141</v>
      </c>
      <c r="C295" s="10" t="s">
        <v>8</v>
      </c>
      <c r="D295" s="10" t="str">
        <f>"胡娇"</f>
        <v>胡娇</v>
      </c>
      <c r="E295" s="10"/>
    </row>
    <row r="296" spans="1:5" ht="34.5" customHeight="1">
      <c r="A296" s="9">
        <v>294</v>
      </c>
      <c r="B296" s="10" t="str">
        <f>"546920230710211549119533"</f>
        <v>546920230710211549119533</v>
      </c>
      <c r="C296" s="10" t="s">
        <v>8</v>
      </c>
      <c r="D296" s="10" t="str">
        <f>"陆海娟"</f>
        <v>陆海娟</v>
      </c>
      <c r="E296" s="10"/>
    </row>
    <row r="297" spans="1:5" ht="34.5" customHeight="1">
      <c r="A297" s="9">
        <v>295</v>
      </c>
      <c r="B297" s="10" t="str">
        <f>"546920230710211751119537"</f>
        <v>546920230710211751119537</v>
      </c>
      <c r="C297" s="10" t="s">
        <v>8</v>
      </c>
      <c r="D297" s="10" t="str">
        <f>"戴恩娜"</f>
        <v>戴恩娜</v>
      </c>
      <c r="E297" s="10"/>
    </row>
    <row r="298" spans="1:5" ht="34.5" customHeight="1">
      <c r="A298" s="9">
        <v>296</v>
      </c>
      <c r="B298" s="10" t="str">
        <f>"546920230710213515119553"</f>
        <v>546920230710213515119553</v>
      </c>
      <c r="C298" s="10" t="s">
        <v>8</v>
      </c>
      <c r="D298" s="10" t="str">
        <f>"陈柏微"</f>
        <v>陈柏微</v>
      </c>
      <c r="E298" s="10"/>
    </row>
    <row r="299" spans="1:5" ht="34.5" customHeight="1">
      <c r="A299" s="9">
        <v>297</v>
      </c>
      <c r="B299" s="10" t="str">
        <f>"546920230710211224119530"</f>
        <v>546920230710211224119530</v>
      </c>
      <c r="C299" s="10" t="s">
        <v>8</v>
      </c>
      <c r="D299" s="10" t="str">
        <f>"吴丹"</f>
        <v>吴丹</v>
      </c>
      <c r="E299" s="10"/>
    </row>
    <row r="300" spans="1:5" ht="34.5" customHeight="1">
      <c r="A300" s="9">
        <v>298</v>
      </c>
      <c r="B300" s="10" t="str">
        <f>"546920230710211910119540"</f>
        <v>546920230710211910119540</v>
      </c>
      <c r="C300" s="10" t="s">
        <v>8</v>
      </c>
      <c r="D300" s="10" t="str">
        <f>"黄冰冰"</f>
        <v>黄冰冰</v>
      </c>
      <c r="E300" s="10"/>
    </row>
    <row r="301" spans="1:5" ht="34.5" customHeight="1">
      <c r="A301" s="9">
        <v>299</v>
      </c>
      <c r="B301" s="10" t="str">
        <f>"546920230710215135119578"</f>
        <v>546920230710215135119578</v>
      </c>
      <c r="C301" s="10" t="s">
        <v>8</v>
      </c>
      <c r="D301" s="10" t="str">
        <f>"唐静"</f>
        <v>唐静</v>
      </c>
      <c r="E301" s="10"/>
    </row>
    <row r="302" spans="1:5" ht="34.5" customHeight="1">
      <c r="A302" s="9">
        <v>300</v>
      </c>
      <c r="B302" s="10" t="str">
        <f>"546920230707153602113854"</f>
        <v>546920230707153602113854</v>
      </c>
      <c r="C302" s="10" t="s">
        <v>8</v>
      </c>
      <c r="D302" s="10" t="str">
        <f>"陈小翠"</f>
        <v>陈小翠</v>
      </c>
      <c r="E302" s="10"/>
    </row>
    <row r="303" spans="1:5" ht="34.5" customHeight="1">
      <c r="A303" s="9">
        <v>301</v>
      </c>
      <c r="B303" s="10" t="str">
        <f>"546920230710220105119584"</f>
        <v>546920230710220105119584</v>
      </c>
      <c r="C303" s="10" t="s">
        <v>8</v>
      </c>
      <c r="D303" s="10" t="str">
        <f>"许银津"</f>
        <v>许银津</v>
      </c>
      <c r="E303" s="10"/>
    </row>
    <row r="304" spans="1:5" ht="34.5" customHeight="1">
      <c r="A304" s="9">
        <v>302</v>
      </c>
      <c r="B304" s="10" t="str">
        <f>"546920230710213803119559"</f>
        <v>546920230710213803119559</v>
      </c>
      <c r="C304" s="10" t="s">
        <v>8</v>
      </c>
      <c r="D304" s="10" t="str">
        <f>"胡佳"</f>
        <v>胡佳</v>
      </c>
      <c r="E304" s="10"/>
    </row>
    <row r="305" spans="1:5" ht="34.5" customHeight="1">
      <c r="A305" s="9">
        <v>303</v>
      </c>
      <c r="B305" s="10" t="str">
        <f>"546920230710215123119577"</f>
        <v>546920230710215123119577</v>
      </c>
      <c r="C305" s="10" t="s">
        <v>8</v>
      </c>
      <c r="D305" s="10" t="str">
        <f>"殷乙玲"</f>
        <v>殷乙玲</v>
      </c>
      <c r="E305" s="10"/>
    </row>
    <row r="306" spans="1:5" ht="34.5" customHeight="1">
      <c r="A306" s="9">
        <v>304</v>
      </c>
      <c r="B306" s="10" t="str">
        <f>"546920230710211758119538"</f>
        <v>546920230710211758119538</v>
      </c>
      <c r="C306" s="10" t="s">
        <v>8</v>
      </c>
      <c r="D306" s="10" t="str">
        <f>"唐亚雪"</f>
        <v>唐亚雪</v>
      </c>
      <c r="E306" s="10"/>
    </row>
    <row r="307" spans="1:5" ht="34.5" customHeight="1">
      <c r="A307" s="9">
        <v>305</v>
      </c>
      <c r="B307" s="10" t="str">
        <f>"546920230710214343119566"</f>
        <v>546920230710214343119566</v>
      </c>
      <c r="C307" s="10" t="s">
        <v>8</v>
      </c>
      <c r="D307" s="10" t="str">
        <f>"刘慧琪"</f>
        <v>刘慧琪</v>
      </c>
      <c r="E307" s="10"/>
    </row>
    <row r="308" spans="1:5" ht="34.5" customHeight="1">
      <c r="A308" s="9">
        <v>306</v>
      </c>
      <c r="B308" s="10" t="str">
        <f>"546920230710221947119600"</f>
        <v>546920230710221947119600</v>
      </c>
      <c r="C308" s="10" t="s">
        <v>8</v>
      </c>
      <c r="D308" s="10" t="str">
        <f>"陈春芳"</f>
        <v>陈春芳</v>
      </c>
      <c r="E308" s="10"/>
    </row>
    <row r="309" spans="1:5" ht="34.5" customHeight="1">
      <c r="A309" s="9">
        <v>307</v>
      </c>
      <c r="B309" s="10" t="str">
        <f>"546920230710143919119212"</f>
        <v>546920230710143919119212</v>
      </c>
      <c r="C309" s="10" t="s">
        <v>8</v>
      </c>
      <c r="D309" s="10" t="str">
        <f>"杨土英"</f>
        <v>杨土英</v>
      </c>
      <c r="E309" s="10"/>
    </row>
    <row r="310" spans="1:5" ht="34.5" customHeight="1">
      <c r="A310" s="9">
        <v>308</v>
      </c>
      <c r="B310" s="10" t="str">
        <f>"546920230710222120119603"</f>
        <v>546920230710222120119603</v>
      </c>
      <c r="C310" s="10" t="s">
        <v>8</v>
      </c>
      <c r="D310" s="10" t="str">
        <f>"张瑜香"</f>
        <v>张瑜香</v>
      </c>
      <c r="E310" s="10"/>
    </row>
    <row r="311" spans="1:5" ht="34.5" customHeight="1">
      <c r="A311" s="9">
        <v>309</v>
      </c>
      <c r="B311" s="10" t="str">
        <f>"546920230710001446118590"</f>
        <v>546920230710001446118590</v>
      </c>
      <c r="C311" s="10" t="s">
        <v>8</v>
      </c>
      <c r="D311" s="10" t="str">
        <f>"黄诗樱"</f>
        <v>黄诗樱</v>
      </c>
      <c r="E311" s="10"/>
    </row>
    <row r="312" spans="1:5" ht="34.5" customHeight="1">
      <c r="A312" s="9">
        <v>310</v>
      </c>
      <c r="B312" s="10" t="str">
        <f>"546920230710115316119058"</f>
        <v>546920230710115316119058</v>
      </c>
      <c r="C312" s="10" t="s">
        <v>8</v>
      </c>
      <c r="D312" s="10" t="str">
        <f>"吴海菊"</f>
        <v>吴海菊</v>
      </c>
      <c r="E312" s="10"/>
    </row>
    <row r="313" spans="1:5" ht="34.5" customHeight="1">
      <c r="A313" s="9">
        <v>311</v>
      </c>
      <c r="B313" s="10" t="str">
        <f>"546920230710225806119632"</f>
        <v>546920230710225806119632</v>
      </c>
      <c r="C313" s="10" t="s">
        <v>8</v>
      </c>
      <c r="D313" s="10" t="str">
        <f>"林晓静"</f>
        <v>林晓静</v>
      </c>
      <c r="E313" s="10"/>
    </row>
    <row r="314" spans="1:5" ht="34.5" customHeight="1">
      <c r="A314" s="9">
        <v>312</v>
      </c>
      <c r="B314" s="10" t="str">
        <f>"546920230710230306119639"</f>
        <v>546920230710230306119639</v>
      </c>
      <c r="C314" s="10" t="s">
        <v>8</v>
      </c>
      <c r="D314" s="10" t="str">
        <f>"王雨峥"</f>
        <v>王雨峥</v>
      </c>
      <c r="E314" s="10"/>
    </row>
    <row r="315" spans="1:5" ht="34.5" customHeight="1">
      <c r="A315" s="9">
        <v>313</v>
      </c>
      <c r="B315" s="10" t="str">
        <f>"546920230707120456112873"</f>
        <v>546920230707120456112873</v>
      </c>
      <c r="C315" s="10" t="s">
        <v>8</v>
      </c>
      <c r="D315" s="10" t="str">
        <f>"万蕊蕊"</f>
        <v>万蕊蕊</v>
      </c>
      <c r="E315" s="10"/>
    </row>
    <row r="316" spans="1:5" ht="34.5" customHeight="1">
      <c r="A316" s="9">
        <v>314</v>
      </c>
      <c r="B316" s="10" t="str">
        <f>"546920230708212612117759"</f>
        <v>546920230708212612117759</v>
      </c>
      <c r="C316" s="10" t="s">
        <v>8</v>
      </c>
      <c r="D316" s="10" t="str">
        <f>"符令妃"</f>
        <v>符令妃</v>
      </c>
      <c r="E316" s="10"/>
    </row>
    <row r="317" spans="1:5" ht="34.5" customHeight="1">
      <c r="A317" s="9">
        <v>315</v>
      </c>
      <c r="B317" s="10" t="str">
        <f>"546920230710232307119649"</f>
        <v>546920230710232307119649</v>
      </c>
      <c r="C317" s="10" t="s">
        <v>8</v>
      </c>
      <c r="D317" s="10" t="str">
        <f>"林雪连"</f>
        <v>林雪连</v>
      </c>
      <c r="E317" s="10"/>
    </row>
    <row r="318" spans="1:5" ht="34.5" customHeight="1">
      <c r="A318" s="9">
        <v>316</v>
      </c>
      <c r="B318" s="10" t="str">
        <f>"546920230708120909116427"</f>
        <v>546920230708120909116427</v>
      </c>
      <c r="C318" s="10" t="s">
        <v>8</v>
      </c>
      <c r="D318" s="10" t="str">
        <f>"李茂源"</f>
        <v>李茂源</v>
      </c>
      <c r="E318" s="10"/>
    </row>
    <row r="319" spans="1:5" ht="34.5" customHeight="1">
      <c r="A319" s="9">
        <v>317</v>
      </c>
      <c r="B319" s="10" t="str">
        <f>"546920230710232320119651"</f>
        <v>546920230710232320119651</v>
      </c>
      <c r="C319" s="10" t="s">
        <v>8</v>
      </c>
      <c r="D319" s="10" t="str">
        <f>"张欣"</f>
        <v>张欣</v>
      </c>
      <c r="E319" s="10"/>
    </row>
    <row r="320" spans="1:5" ht="34.5" customHeight="1">
      <c r="A320" s="9">
        <v>318</v>
      </c>
      <c r="B320" s="10" t="str">
        <f>"546920230708212043117751"</f>
        <v>546920230708212043117751</v>
      </c>
      <c r="C320" s="10" t="s">
        <v>8</v>
      </c>
      <c r="D320" s="10" t="str">
        <f>"符杨扬"</f>
        <v>符杨扬</v>
      </c>
      <c r="E320" s="10"/>
    </row>
    <row r="321" spans="1:5" ht="34.5" customHeight="1">
      <c r="A321" s="9">
        <v>319</v>
      </c>
      <c r="B321" s="10" t="str">
        <f>"546920230709173016118253"</f>
        <v>546920230709173016118253</v>
      </c>
      <c r="C321" s="10" t="s">
        <v>8</v>
      </c>
      <c r="D321" s="10" t="str">
        <f>"林莎莎"</f>
        <v>林莎莎</v>
      </c>
      <c r="E321" s="10"/>
    </row>
    <row r="322" spans="1:5" ht="34.5" customHeight="1">
      <c r="A322" s="9">
        <v>320</v>
      </c>
      <c r="B322" s="10" t="str">
        <f>"546920230710233425119663"</f>
        <v>546920230710233425119663</v>
      </c>
      <c r="C322" s="10" t="s">
        <v>8</v>
      </c>
      <c r="D322" s="10" t="str">
        <f>"许倩"</f>
        <v>许倩</v>
      </c>
      <c r="E322" s="10"/>
    </row>
    <row r="323" spans="1:5" ht="34.5" customHeight="1">
      <c r="A323" s="9">
        <v>321</v>
      </c>
      <c r="B323" s="10" t="str">
        <f>"546920230710110646118969"</f>
        <v>546920230710110646118969</v>
      </c>
      <c r="C323" s="10" t="s">
        <v>8</v>
      </c>
      <c r="D323" s="10" t="str">
        <f>"王逸"</f>
        <v>王逸</v>
      </c>
      <c r="E323" s="10"/>
    </row>
    <row r="324" spans="1:5" ht="34.5" customHeight="1">
      <c r="A324" s="9">
        <v>322</v>
      </c>
      <c r="B324" s="10" t="str">
        <f>"546920230710092552118766"</f>
        <v>546920230710092552118766</v>
      </c>
      <c r="C324" s="10" t="s">
        <v>8</v>
      </c>
      <c r="D324" s="10" t="str">
        <f>"冯祺钰"</f>
        <v>冯祺钰</v>
      </c>
      <c r="E324" s="10"/>
    </row>
    <row r="325" spans="1:5" ht="34.5" customHeight="1">
      <c r="A325" s="9">
        <v>323</v>
      </c>
      <c r="B325" s="10" t="str">
        <f>"546920230710235744119675"</f>
        <v>546920230710235744119675</v>
      </c>
      <c r="C325" s="10" t="s">
        <v>8</v>
      </c>
      <c r="D325" s="10" t="str">
        <f>"何妹柳"</f>
        <v>何妹柳</v>
      </c>
      <c r="E325" s="10"/>
    </row>
    <row r="326" spans="1:5" ht="34.5" customHeight="1">
      <c r="A326" s="9">
        <v>324</v>
      </c>
      <c r="B326" s="10" t="str">
        <f>"546920230707153008113816"</f>
        <v>546920230707153008113816</v>
      </c>
      <c r="C326" s="10" t="s">
        <v>8</v>
      </c>
      <c r="D326" s="10" t="str">
        <f>"陈金玲"</f>
        <v>陈金玲</v>
      </c>
      <c r="E326" s="10"/>
    </row>
    <row r="327" spans="1:5" ht="34.5" customHeight="1">
      <c r="A327" s="9">
        <v>325</v>
      </c>
      <c r="B327" s="10" t="str">
        <f>"546920230708100832116014"</f>
        <v>546920230708100832116014</v>
      </c>
      <c r="C327" s="10" t="s">
        <v>8</v>
      </c>
      <c r="D327" s="10" t="str">
        <f>"刘孟姬"</f>
        <v>刘孟姬</v>
      </c>
      <c r="E327" s="10"/>
    </row>
    <row r="328" spans="1:5" ht="34.5" customHeight="1">
      <c r="A328" s="9">
        <v>326</v>
      </c>
      <c r="B328" s="10" t="str">
        <f>"546920230711003328119685"</f>
        <v>546920230711003328119685</v>
      </c>
      <c r="C328" s="10" t="s">
        <v>8</v>
      </c>
      <c r="D328" s="10" t="str">
        <f>"陈维妙"</f>
        <v>陈维妙</v>
      </c>
      <c r="E328" s="10"/>
    </row>
    <row r="329" spans="1:5" ht="34.5" customHeight="1">
      <c r="A329" s="9">
        <v>327</v>
      </c>
      <c r="B329" s="10" t="str">
        <f>"546920230711022818119695"</f>
        <v>546920230711022818119695</v>
      </c>
      <c r="C329" s="10" t="s">
        <v>8</v>
      </c>
      <c r="D329" s="10" t="str">
        <f>"苏秀香"</f>
        <v>苏秀香</v>
      </c>
      <c r="E329" s="10"/>
    </row>
    <row r="330" spans="1:5" ht="34.5" customHeight="1">
      <c r="A330" s="9">
        <v>328</v>
      </c>
      <c r="B330" s="10" t="str">
        <f>"546920230711085535119734"</f>
        <v>546920230711085535119734</v>
      </c>
      <c r="C330" s="10" t="s">
        <v>8</v>
      </c>
      <c r="D330" s="10" t="str">
        <f>"陈清风"</f>
        <v>陈清风</v>
      </c>
      <c r="E330" s="10"/>
    </row>
    <row r="331" spans="1:5" ht="34.5" customHeight="1">
      <c r="A331" s="9">
        <v>329</v>
      </c>
      <c r="B331" s="10" t="str">
        <f>"546920230711084434119726"</f>
        <v>546920230711084434119726</v>
      </c>
      <c r="C331" s="10" t="s">
        <v>8</v>
      </c>
      <c r="D331" s="10" t="str">
        <f>"陈益玲"</f>
        <v>陈益玲</v>
      </c>
      <c r="E331" s="10"/>
    </row>
    <row r="332" spans="1:5" ht="34.5" customHeight="1">
      <c r="A332" s="9">
        <v>330</v>
      </c>
      <c r="B332" s="10" t="str">
        <f>"546920230711085750119736"</f>
        <v>546920230711085750119736</v>
      </c>
      <c r="C332" s="10" t="s">
        <v>8</v>
      </c>
      <c r="D332" s="10" t="str">
        <f>"李二秋"</f>
        <v>李二秋</v>
      </c>
      <c r="E332" s="10"/>
    </row>
    <row r="333" spans="1:5" ht="34.5" customHeight="1">
      <c r="A333" s="9">
        <v>331</v>
      </c>
      <c r="B333" s="10" t="str">
        <f>"546920230709222018118482"</f>
        <v>546920230709222018118482</v>
      </c>
      <c r="C333" s="10" t="s">
        <v>8</v>
      </c>
      <c r="D333" s="10" t="str">
        <f>"黎琴"</f>
        <v>黎琴</v>
      </c>
      <c r="E333" s="10"/>
    </row>
    <row r="334" spans="1:5" ht="34.5" customHeight="1">
      <c r="A334" s="9">
        <v>332</v>
      </c>
      <c r="B334" s="10" t="str">
        <f>"546920230711090922119764"</f>
        <v>546920230711090922119764</v>
      </c>
      <c r="C334" s="10" t="s">
        <v>8</v>
      </c>
      <c r="D334" s="10" t="str">
        <f>"周林朱"</f>
        <v>周林朱</v>
      </c>
      <c r="E334" s="10"/>
    </row>
    <row r="335" spans="1:5" ht="34.5" customHeight="1">
      <c r="A335" s="9">
        <v>333</v>
      </c>
      <c r="B335" s="10" t="str">
        <f>"546920230711093915119810"</f>
        <v>546920230711093915119810</v>
      </c>
      <c r="C335" s="10" t="s">
        <v>8</v>
      </c>
      <c r="D335" s="10" t="str">
        <f>"陈洁"</f>
        <v>陈洁</v>
      </c>
      <c r="E335" s="10"/>
    </row>
    <row r="336" spans="1:5" ht="34.5" customHeight="1">
      <c r="A336" s="9">
        <v>334</v>
      </c>
      <c r="B336" s="10" t="str">
        <f>"546920230709231056118537"</f>
        <v>546920230709231056118537</v>
      </c>
      <c r="C336" s="10" t="s">
        <v>8</v>
      </c>
      <c r="D336" s="10" t="str">
        <f>"麦雪虹"</f>
        <v>麦雪虹</v>
      </c>
      <c r="E336" s="10"/>
    </row>
    <row r="337" spans="1:5" ht="34.5" customHeight="1">
      <c r="A337" s="9">
        <v>335</v>
      </c>
      <c r="B337" s="10" t="str">
        <f>"546920230711111938119932"</f>
        <v>546920230711111938119932</v>
      </c>
      <c r="C337" s="10" t="s">
        <v>8</v>
      </c>
      <c r="D337" s="10" t="str">
        <f>"李颖彩"</f>
        <v>李颖彩</v>
      </c>
      <c r="E337" s="10"/>
    </row>
    <row r="338" spans="1:5" ht="34.5" customHeight="1">
      <c r="A338" s="9">
        <v>336</v>
      </c>
      <c r="B338" s="10" t="str">
        <f>"546920230710184140119415"</f>
        <v>546920230710184140119415</v>
      </c>
      <c r="C338" s="10" t="s">
        <v>8</v>
      </c>
      <c r="D338" s="10" t="str">
        <f>"陈丝曼"</f>
        <v>陈丝曼</v>
      </c>
      <c r="E338" s="10"/>
    </row>
    <row r="339" spans="1:5" ht="34.5" customHeight="1">
      <c r="A339" s="9">
        <v>337</v>
      </c>
      <c r="B339" s="10" t="str">
        <f>"546920230711112652119941"</f>
        <v>546920230711112652119941</v>
      </c>
      <c r="C339" s="10" t="s">
        <v>8</v>
      </c>
      <c r="D339" s="10" t="str">
        <f>"薛玉燕"</f>
        <v>薛玉燕</v>
      </c>
      <c r="E339" s="10"/>
    </row>
    <row r="340" spans="1:5" ht="34.5" customHeight="1">
      <c r="A340" s="9">
        <v>338</v>
      </c>
      <c r="B340" s="10" t="str">
        <f>"546920230710231528119646"</f>
        <v>546920230710231528119646</v>
      </c>
      <c r="C340" s="10" t="s">
        <v>8</v>
      </c>
      <c r="D340" s="10" t="str">
        <f>"饶熠昕"</f>
        <v>饶熠昕</v>
      </c>
      <c r="E340" s="10"/>
    </row>
    <row r="341" spans="1:5" ht="34.5" customHeight="1">
      <c r="A341" s="9">
        <v>339</v>
      </c>
      <c r="B341" s="10" t="str">
        <f>"546920230711113206119945"</f>
        <v>546920230711113206119945</v>
      </c>
      <c r="C341" s="10" t="s">
        <v>8</v>
      </c>
      <c r="D341" s="10" t="str">
        <f>"吴彩蕾"</f>
        <v>吴彩蕾</v>
      </c>
      <c r="E341" s="10"/>
    </row>
    <row r="342" spans="1:5" ht="34.5" customHeight="1">
      <c r="A342" s="9">
        <v>340</v>
      </c>
      <c r="B342" s="10" t="str">
        <f>"546920230711114758119966"</f>
        <v>546920230711114758119966</v>
      </c>
      <c r="C342" s="10" t="s">
        <v>8</v>
      </c>
      <c r="D342" s="10" t="str">
        <f>"陈静"</f>
        <v>陈静</v>
      </c>
      <c r="E342" s="10"/>
    </row>
    <row r="343" spans="1:5" ht="34.5" customHeight="1">
      <c r="A343" s="9">
        <v>341</v>
      </c>
      <c r="B343" s="10" t="str">
        <f>"546920230711122034119996"</f>
        <v>546920230711122034119996</v>
      </c>
      <c r="C343" s="10" t="s">
        <v>8</v>
      </c>
      <c r="D343" s="10" t="str">
        <f>"孟德莞"</f>
        <v>孟德莞</v>
      </c>
      <c r="E343" s="10"/>
    </row>
    <row r="344" spans="1:5" ht="34.5" customHeight="1">
      <c r="A344" s="9">
        <v>342</v>
      </c>
      <c r="B344" s="10" t="str">
        <f>"546920230710220535119591"</f>
        <v>546920230710220535119591</v>
      </c>
      <c r="C344" s="10" t="s">
        <v>8</v>
      </c>
      <c r="D344" s="10" t="str">
        <f>"庞敏"</f>
        <v>庞敏</v>
      </c>
      <c r="E344" s="10"/>
    </row>
    <row r="345" spans="1:5" ht="34.5" customHeight="1">
      <c r="A345" s="9">
        <v>343</v>
      </c>
      <c r="B345" s="10" t="str">
        <f>"546920230710212510119546"</f>
        <v>546920230710212510119546</v>
      </c>
      <c r="C345" s="10" t="s">
        <v>8</v>
      </c>
      <c r="D345" s="10" t="str">
        <f>"王丹萍"</f>
        <v>王丹萍</v>
      </c>
      <c r="E345" s="10"/>
    </row>
    <row r="346" spans="1:5" ht="34.5" customHeight="1">
      <c r="A346" s="9">
        <v>344</v>
      </c>
      <c r="B346" s="10" t="str">
        <f>"546920230711122658119999"</f>
        <v>546920230711122658119999</v>
      </c>
      <c r="C346" s="10" t="s">
        <v>8</v>
      </c>
      <c r="D346" s="10" t="str">
        <f>"杨文静"</f>
        <v>杨文静</v>
      </c>
      <c r="E346" s="10"/>
    </row>
    <row r="347" spans="1:5" ht="34.5" customHeight="1">
      <c r="A347" s="9">
        <v>345</v>
      </c>
      <c r="B347" s="10" t="str">
        <f>"546920230710231104119642"</f>
        <v>546920230710231104119642</v>
      </c>
      <c r="C347" s="10" t="s">
        <v>8</v>
      </c>
      <c r="D347" s="10" t="str">
        <f>"王小兰"</f>
        <v>王小兰</v>
      </c>
      <c r="E347" s="10"/>
    </row>
    <row r="348" spans="1:5" ht="34.5" customHeight="1">
      <c r="A348" s="9">
        <v>346</v>
      </c>
      <c r="B348" s="10" t="str">
        <f>"546920230708212714117761"</f>
        <v>546920230708212714117761</v>
      </c>
      <c r="C348" s="10" t="s">
        <v>8</v>
      </c>
      <c r="D348" s="10" t="str">
        <f>"廖红雨"</f>
        <v>廖红雨</v>
      </c>
      <c r="E348" s="10"/>
    </row>
    <row r="349" spans="1:5" ht="34.5" customHeight="1">
      <c r="A349" s="9">
        <v>347</v>
      </c>
      <c r="B349" s="10" t="str">
        <f>"546920230711135359120053"</f>
        <v>546920230711135359120053</v>
      </c>
      <c r="C349" s="10" t="s">
        <v>8</v>
      </c>
      <c r="D349" s="10" t="str">
        <f>"李秀颖"</f>
        <v>李秀颖</v>
      </c>
      <c r="E349" s="10"/>
    </row>
    <row r="350" spans="1:5" ht="34.5" customHeight="1">
      <c r="A350" s="9">
        <v>348</v>
      </c>
      <c r="B350" s="10" t="str">
        <f>"546920230708131229116656"</f>
        <v>546920230708131229116656</v>
      </c>
      <c r="C350" s="10" t="s">
        <v>8</v>
      </c>
      <c r="D350" s="10" t="str">
        <f>"符小翠"</f>
        <v>符小翠</v>
      </c>
      <c r="E350" s="10"/>
    </row>
    <row r="351" spans="1:5" ht="34.5" customHeight="1">
      <c r="A351" s="9">
        <v>349</v>
      </c>
      <c r="B351" s="10" t="str">
        <f>"546920230707212221115082"</f>
        <v>546920230707212221115082</v>
      </c>
      <c r="C351" s="10" t="s">
        <v>8</v>
      </c>
      <c r="D351" s="10" t="str">
        <f>"刘钰琦"</f>
        <v>刘钰琦</v>
      </c>
      <c r="E351" s="10"/>
    </row>
    <row r="352" spans="1:5" ht="34.5" customHeight="1">
      <c r="A352" s="9">
        <v>350</v>
      </c>
      <c r="B352" s="10" t="str">
        <f>"546920230711135041120051"</f>
        <v>546920230711135041120051</v>
      </c>
      <c r="C352" s="10" t="s">
        <v>8</v>
      </c>
      <c r="D352" s="10" t="str">
        <f>"黄子怡"</f>
        <v>黄子怡</v>
      </c>
      <c r="E352" s="10"/>
    </row>
    <row r="353" spans="1:5" ht="34.5" customHeight="1">
      <c r="A353" s="9">
        <v>351</v>
      </c>
      <c r="B353" s="10" t="str">
        <f>"546920230711130529120023"</f>
        <v>546920230711130529120023</v>
      </c>
      <c r="C353" s="10" t="s">
        <v>8</v>
      </c>
      <c r="D353" s="10" t="str">
        <f>"邱慧虹"</f>
        <v>邱慧虹</v>
      </c>
      <c r="E353" s="10"/>
    </row>
    <row r="354" spans="1:5" ht="34.5" customHeight="1">
      <c r="A354" s="9">
        <v>352</v>
      </c>
      <c r="B354" s="10" t="str">
        <f>"546920230711134659120048"</f>
        <v>546920230711134659120048</v>
      </c>
      <c r="C354" s="10" t="s">
        <v>8</v>
      </c>
      <c r="D354" s="10" t="str">
        <f>"刘云云"</f>
        <v>刘云云</v>
      </c>
      <c r="E354" s="10"/>
    </row>
    <row r="355" spans="1:5" ht="34.5" customHeight="1">
      <c r="A355" s="9">
        <v>353</v>
      </c>
      <c r="B355" s="10" t="str">
        <f>"546920230711133755120042"</f>
        <v>546920230711133755120042</v>
      </c>
      <c r="C355" s="10" t="s">
        <v>8</v>
      </c>
      <c r="D355" s="10" t="str">
        <f>"曾若瑜"</f>
        <v>曾若瑜</v>
      </c>
      <c r="E355" s="10"/>
    </row>
    <row r="356" spans="1:5" ht="34.5" customHeight="1">
      <c r="A356" s="9">
        <v>354</v>
      </c>
      <c r="B356" s="10" t="str">
        <f>"546920230708120245116408"</f>
        <v>546920230708120245116408</v>
      </c>
      <c r="C356" s="10" t="s">
        <v>8</v>
      </c>
      <c r="D356" s="10" t="str">
        <f>"王婕"</f>
        <v>王婕</v>
      </c>
      <c r="E356" s="10"/>
    </row>
    <row r="357" spans="1:5" ht="34.5" customHeight="1">
      <c r="A357" s="9">
        <v>355</v>
      </c>
      <c r="B357" s="10" t="str">
        <f>"546920230711151659120125"</f>
        <v>546920230711151659120125</v>
      </c>
      <c r="C357" s="10" t="s">
        <v>8</v>
      </c>
      <c r="D357" s="10" t="str">
        <f>"赵凤菊"</f>
        <v>赵凤菊</v>
      </c>
      <c r="E357" s="10"/>
    </row>
    <row r="358" spans="1:5" ht="34.5" customHeight="1">
      <c r="A358" s="9">
        <v>356</v>
      </c>
      <c r="B358" s="10" t="str">
        <f>"546920230708115345116377"</f>
        <v>546920230708115345116377</v>
      </c>
      <c r="C358" s="10" t="s">
        <v>8</v>
      </c>
      <c r="D358" s="10" t="str">
        <f>"莫艳柳"</f>
        <v>莫艳柳</v>
      </c>
      <c r="E358" s="10"/>
    </row>
    <row r="359" spans="1:5" ht="34.5" customHeight="1">
      <c r="A359" s="9">
        <v>357</v>
      </c>
      <c r="B359" s="10" t="str">
        <f>"546920230711170611120224"</f>
        <v>546920230711170611120224</v>
      </c>
      <c r="C359" s="10" t="s">
        <v>8</v>
      </c>
      <c r="D359" s="10" t="str">
        <f>"林军"</f>
        <v>林军</v>
      </c>
      <c r="E359" s="10"/>
    </row>
    <row r="360" spans="1:5" ht="34.5" customHeight="1">
      <c r="A360" s="9">
        <v>358</v>
      </c>
      <c r="B360" s="10" t="str">
        <f>"546920230711172132120239"</f>
        <v>546920230711172132120239</v>
      </c>
      <c r="C360" s="10" t="s">
        <v>8</v>
      </c>
      <c r="D360" s="10" t="str">
        <f>"黎井秀"</f>
        <v>黎井秀</v>
      </c>
      <c r="E360" s="10"/>
    </row>
    <row r="361" spans="1:5" ht="34.5" customHeight="1">
      <c r="A361" s="9">
        <v>359</v>
      </c>
      <c r="B361" s="10" t="str">
        <f>"546920230711172306120241"</f>
        <v>546920230711172306120241</v>
      </c>
      <c r="C361" s="10" t="s">
        <v>8</v>
      </c>
      <c r="D361" s="10" t="str">
        <f>"羊秋香"</f>
        <v>羊秋香</v>
      </c>
      <c r="E361" s="10"/>
    </row>
    <row r="362" spans="1:5" ht="34.5" customHeight="1">
      <c r="A362" s="9">
        <v>360</v>
      </c>
      <c r="B362" s="10" t="str">
        <f>"546920230711170749120228"</f>
        <v>546920230711170749120228</v>
      </c>
      <c r="C362" s="10" t="s">
        <v>8</v>
      </c>
      <c r="D362" s="10" t="str">
        <f>"贺怡怡"</f>
        <v>贺怡怡</v>
      </c>
      <c r="E362" s="10"/>
    </row>
    <row r="363" spans="1:5" ht="34.5" customHeight="1">
      <c r="A363" s="9">
        <v>361</v>
      </c>
      <c r="B363" s="10" t="str">
        <f>"546920230711173158120251"</f>
        <v>546920230711173158120251</v>
      </c>
      <c r="C363" s="10" t="s">
        <v>8</v>
      </c>
      <c r="D363" s="10" t="str">
        <f>"何爱涓"</f>
        <v>何爱涓</v>
      </c>
      <c r="E363" s="10"/>
    </row>
    <row r="364" spans="1:5" ht="34.5" customHeight="1">
      <c r="A364" s="9">
        <v>362</v>
      </c>
      <c r="B364" s="10" t="str">
        <f>"546920230710230221119637"</f>
        <v>546920230710230221119637</v>
      </c>
      <c r="C364" s="10" t="s">
        <v>8</v>
      </c>
      <c r="D364" s="10" t="str">
        <f>"崔水仙"</f>
        <v>崔水仙</v>
      </c>
      <c r="E364" s="10"/>
    </row>
    <row r="365" spans="1:5" ht="34.5" customHeight="1">
      <c r="A365" s="9">
        <v>363</v>
      </c>
      <c r="B365" s="10" t="str">
        <f>"546920230711182549120292"</f>
        <v>546920230711182549120292</v>
      </c>
      <c r="C365" s="10" t="s">
        <v>8</v>
      </c>
      <c r="D365" s="10" t="str">
        <f>"林香香"</f>
        <v>林香香</v>
      </c>
      <c r="E365" s="10"/>
    </row>
    <row r="366" spans="1:5" ht="34.5" customHeight="1">
      <c r="A366" s="9">
        <v>364</v>
      </c>
      <c r="B366" s="10" t="str">
        <f>"546920230709202517118364"</f>
        <v>546920230709202517118364</v>
      </c>
      <c r="C366" s="10" t="s">
        <v>8</v>
      </c>
      <c r="D366" s="10" t="str">
        <f>"蔡妹乾"</f>
        <v>蔡妹乾</v>
      </c>
      <c r="E366" s="10"/>
    </row>
    <row r="367" spans="1:5" ht="34.5" customHeight="1">
      <c r="A367" s="9">
        <v>365</v>
      </c>
      <c r="B367" s="10" t="str">
        <f>"546920230708205402117725"</f>
        <v>546920230708205402117725</v>
      </c>
      <c r="C367" s="10" t="s">
        <v>8</v>
      </c>
      <c r="D367" s="10" t="str">
        <f>"陈春娇"</f>
        <v>陈春娇</v>
      </c>
      <c r="E367" s="10"/>
    </row>
    <row r="368" spans="1:5" ht="34.5" customHeight="1">
      <c r="A368" s="9">
        <v>366</v>
      </c>
      <c r="B368" s="10" t="str">
        <f>"546920230709201454118355"</f>
        <v>546920230709201454118355</v>
      </c>
      <c r="C368" s="10" t="s">
        <v>8</v>
      </c>
      <c r="D368" s="10" t="str">
        <f>"吴铁昌"</f>
        <v>吴铁昌</v>
      </c>
      <c r="E368" s="10"/>
    </row>
    <row r="369" spans="1:5" ht="34.5" customHeight="1">
      <c r="A369" s="9">
        <v>367</v>
      </c>
      <c r="B369" s="10" t="str">
        <f>"546920230711192614120321"</f>
        <v>546920230711192614120321</v>
      </c>
      <c r="C369" s="10" t="s">
        <v>8</v>
      </c>
      <c r="D369" s="10" t="str">
        <f>"唐祺"</f>
        <v>唐祺</v>
      </c>
      <c r="E369" s="10"/>
    </row>
    <row r="370" spans="1:5" ht="34.5" customHeight="1">
      <c r="A370" s="9">
        <v>368</v>
      </c>
      <c r="B370" s="10" t="str">
        <f>"546920230711113253119946"</f>
        <v>546920230711113253119946</v>
      </c>
      <c r="C370" s="10" t="s">
        <v>8</v>
      </c>
      <c r="D370" s="10" t="str">
        <f>"冯小蕾"</f>
        <v>冯小蕾</v>
      </c>
      <c r="E370" s="10"/>
    </row>
    <row r="371" spans="1:5" ht="34.5" customHeight="1">
      <c r="A371" s="9">
        <v>369</v>
      </c>
      <c r="B371" s="10" t="str">
        <f>"546920230710211600119534"</f>
        <v>546920230710211600119534</v>
      </c>
      <c r="C371" s="10" t="s">
        <v>8</v>
      </c>
      <c r="D371" s="10" t="str">
        <f>"王国秋"</f>
        <v>王国秋</v>
      </c>
      <c r="E371" s="10"/>
    </row>
    <row r="372" spans="1:5" ht="34.5" customHeight="1">
      <c r="A372" s="9">
        <v>370</v>
      </c>
      <c r="B372" s="10" t="str">
        <f>"546920230709222315118486"</f>
        <v>546920230709222315118486</v>
      </c>
      <c r="C372" s="10" t="s">
        <v>8</v>
      </c>
      <c r="D372" s="10" t="str">
        <f>"谢采芸"</f>
        <v>谢采芸</v>
      </c>
      <c r="E372" s="10"/>
    </row>
    <row r="373" spans="1:5" ht="34.5" customHeight="1">
      <c r="A373" s="9">
        <v>371</v>
      </c>
      <c r="B373" s="10" t="str">
        <f>"546920230711195156120336"</f>
        <v>546920230711195156120336</v>
      </c>
      <c r="C373" s="10" t="s">
        <v>8</v>
      </c>
      <c r="D373" s="10" t="str">
        <f>"张雯仪"</f>
        <v>张雯仪</v>
      </c>
      <c r="E373" s="10"/>
    </row>
    <row r="374" spans="1:5" ht="34.5" customHeight="1">
      <c r="A374" s="9">
        <v>372</v>
      </c>
      <c r="B374" s="10" t="str">
        <f>"546920230709202644118366"</f>
        <v>546920230709202644118366</v>
      </c>
      <c r="C374" s="10" t="s">
        <v>8</v>
      </c>
      <c r="D374" s="10" t="str">
        <f>"林佳丽"</f>
        <v>林佳丽</v>
      </c>
      <c r="E374" s="10"/>
    </row>
    <row r="375" spans="1:5" ht="34.5" customHeight="1">
      <c r="A375" s="9">
        <v>373</v>
      </c>
      <c r="B375" s="10" t="str">
        <f>"546920230711113451119951"</f>
        <v>546920230711113451119951</v>
      </c>
      <c r="C375" s="10" t="s">
        <v>8</v>
      </c>
      <c r="D375" s="10" t="str">
        <f>"陈竹"</f>
        <v>陈竹</v>
      </c>
      <c r="E375" s="10"/>
    </row>
    <row r="376" spans="1:5" ht="34.5" customHeight="1">
      <c r="A376" s="9">
        <v>374</v>
      </c>
      <c r="B376" s="10" t="str">
        <f>"546920230711195830120339"</f>
        <v>546920230711195830120339</v>
      </c>
      <c r="C376" s="10" t="s">
        <v>8</v>
      </c>
      <c r="D376" s="10" t="str">
        <f>"王位姨"</f>
        <v>王位姨</v>
      </c>
      <c r="E376" s="10"/>
    </row>
    <row r="377" spans="1:5" ht="34.5" customHeight="1">
      <c r="A377" s="9">
        <v>375</v>
      </c>
      <c r="B377" s="10" t="str">
        <f>"546920230711201227120349"</f>
        <v>546920230711201227120349</v>
      </c>
      <c r="C377" s="10" t="s">
        <v>8</v>
      </c>
      <c r="D377" s="10" t="str">
        <f>"王琬"</f>
        <v>王琬</v>
      </c>
      <c r="E377" s="10"/>
    </row>
    <row r="378" spans="1:5" ht="34.5" customHeight="1">
      <c r="A378" s="9">
        <v>376</v>
      </c>
      <c r="B378" s="10" t="str">
        <f>"546920230711201058120347"</f>
        <v>546920230711201058120347</v>
      </c>
      <c r="C378" s="10" t="s">
        <v>8</v>
      </c>
      <c r="D378" s="10" t="str">
        <f>"熊艳"</f>
        <v>熊艳</v>
      </c>
      <c r="E378" s="10"/>
    </row>
    <row r="379" spans="1:5" ht="34.5" customHeight="1">
      <c r="A379" s="9">
        <v>377</v>
      </c>
      <c r="B379" s="10" t="str">
        <f>"546920230711160908120178"</f>
        <v>546920230711160908120178</v>
      </c>
      <c r="C379" s="10" t="s">
        <v>8</v>
      </c>
      <c r="D379" s="10" t="str">
        <f>"符秋艾"</f>
        <v>符秋艾</v>
      </c>
      <c r="E379" s="10"/>
    </row>
    <row r="380" spans="1:5" ht="34.5" customHeight="1">
      <c r="A380" s="9">
        <v>378</v>
      </c>
      <c r="B380" s="10" t="str">
        <f>"546920230711202152120353"</f>
        <v>546920230711202152120353</v>
      </c>
      <c r="C380" s="10" t="s">
        <v>8</v>
      </c>
      <c r="D380" s="10" t="str">
        <f>"赵克央"</f>
        <v>赵克央</v>
      </c>
      <c r="E380" s="10"/>
    </row>
    <row r="381" spans="1:5" ht="34.5" customHeight="1">
      <c r="A381" s="9">
        <v>379</v>
      </c>
      <c r="B381" s="10" t="str">
        <f>"546920230711211339120380"</f>
        <v>546920230711211339120380</v>
      </c>
      <c r="C381" s="10" t="s">
        <v>8</v>
      </c>
      <c r="D381" s="10" t="str">
        <f>"王昌贝"</f>
        <v>王昌贝</v>
      </c>
      <c r="E381" s="10"/>
    </row>
    <row r="382" spans="1:5" ht="34.5" customHeight="1">
      <c r="A382" s="9">
        <v>380</v>
      </c>
      <c r="B382" s="10" t="str">
        <f>"546920230711213600120404"</f>
        <v>546920230711213600120404</v>
      </c>
      <c r="C382" s="10" t="s">
        <v>8</v>
      </c>
      <c r="D382" s="10" t="str">
        <f>"刘欣欣"</f>
        <v>刘欣欣</v>
      </c>
      <c r="E382" s="10"/>
    </row>
    <row r="383" spans="1:5" ht="34.5" customHeight="1">
      <c r="A383" s="9">
        <v>381</v>
      </c>
      <c r="B383" s="10" t="str">
        <f>"546920230711214110120410"</f>
        <v>546920230711214110120410</v>
      </c>
      <c r="C383" s="10" t="s">
        <v>8</v>
      </c>
      <c r="D383" s="10" t="str">
        <f>"曾常凤"</f>
        <v>曾常凤</v>
      </c>
      <c r="E383" s="10"/>
    </row>
    <row r="384" spans="1:5" ht="34.5" customHeight="1">
      <c r="A384" s="9">
        <v>382</v>
      </c>
      <c r="B384" s="10" t="str">
        <f>"546920230711213132120402"</f>
        <v>546920230711213132120402</v>
      </c>
      <c r="C384" s="10" t="s">
        <v>8</v>
      </c>
      <c r="D384" s="10" t="str">
        <f>"胡燕莉"</f>
        <v>胡燕莉</v>
      </c>
      <c r="E384" s="10"/>
    </row>
    <row r="385" spans="1:5" ht="34.5" customHeight="1">
      <c r="A385" s="9">
        <v>383</v>
      </c>
      <c r="B385" s="10" t="str">
        <f>"546920230711213041120399"</f>
        <v>546920230711213041120399</v>
      </c>
      <c r="C385" s="10" t="s">
        <v>8</v>
      </c>
      <c r="D385" s="10" t="str">
        <f>"黄小莹"</f>
        <v>黄小莹</v>
      </c>
      <c r="E385" s="10"/>
    </row>
    <row r="386" spans="1:5" ht="34.5" customHeight="1">
      <c r="A386" s="9">
        <v>384</v>
      </c>
      <c r="B386" s="10" t="str">
        <f>"546920230710103045118888"</f>
        <v>546920230710103045118888</v>
      </c>
      <c r="C386" s="10" t="s">
        <v>8</v>
      </c>
      <c r="D386" s="10" t="str">
        <f>"王诗媚"</f>
        <v>王诗媚</v>
      </c>
      <c r="E386" s="10"/>
    </row>
    <row r="387" spans="1:5" ht="34.5" customHeight="1">
      <c r="A387" s="9">
        <v>385</v>
      </c>
      <c r="B387" s="10" t="str">
        <f>"546920230710213343119552"</f>
        <v>546920230710213343119552</v>
      </c>
      <c r="C387" s="10" t="s">
        <v>8</v>
      </c>
      <c r="D387" s="10" t="str">
        <f>"陈婷"</f>
        <v>陈婷</v>
      </c>
      <c r="E387" s="10"/>
    </row>
    <row r="388" spans="1:5" ht="34.5" customHeight="1">
      <c r="A388" s="9">
        <v>386</v>
      </c>
      <c r="B388" s="10" t="str">
        <f>"546920230710211715119536"</f>
        <v>546920230710211715119536</v>
      </c>
      <c r="C388" s="10" t="s">
        <v>8</v>
      </c>
      <c r="D388" s="10" t="str">
        <f>"谢霞"</f>
        <v>谢霞</v>
      </c>
      <c r="E388" s="10"/>
    </row>
    <row r="389" spans="1:5" ht="34.5" customHeight="1">
      <c r="A389" s="9">
        <v>387</v>
      </c>
      <c r="B389" s="10" t="str">
        <f>"546920230711153017120141"</f>
        <v>546920230711153017120141</v>
      </c>
      <c r="C389" s="10" t="s">
        <v>8</v>
      </c>
      <c r="D389" s="10" t="str">
        <f>"李溢涟"</f>
        <v>李溢涟</v>
      </c>
      <c r="E389" s="10"/>
    </row>
    <row r="390" spans="1:5" ht="34.5" customHeight="1">
      <c r="A390" s="9">
        <v>388</v>
      </c>
      <c r="B390" s="10" t="str">
        <f>"546920230709230144118532"</f>
        <v>546920230709230144118532</v>
      </c>
      <c r="C390" s="10" t="s">
        <v>8</v>
      </c>
      <c r="D390" s="10" t="str">
        <f>"杨育影"</f>
        <v>杨育影</v>
      </c>
      <c r="E390" s="10"/>
    </row>
    <row r="391" spans="1:5" ht="34.5" customHeight="1">
      <c r="A391" s="9">
        <v>389</v>
      </c>
      <c r="B391" s="10" t="str">
        <f>"546920230711213114120401"</f>
        <v>546920230711213114120401</v>
      </c>
      <c r="C391" s="10" t="s">
        <v>8</v>
      </c>
      <c r="D391" s="10" t="str">
        <f>"王芳英"</f>
        <v>王芳英</v>
      </c>
      <c r="E391" s="10"/>
    </row>
    <row r="392" spans="1:5" ht="34.5" customHeight="1">
      <c r="A392" s="9">
        <v>390</v>
      </c>
      <c r="B392" s="10" t="str">
        <f>"546920230711221305120443"</f>
        <v>546920230711221305120443</v>
      </c>
      <c r="C392" s="10" t="s">
        <v>8</v>
      </c>
      <c r="D392" s="10" t="str">
        <f>"王小婷"</f>
        <v>王小婷</v>
      </c>
      <c r="E392" s="10"/>
    </row>
    <row r="393" spans="1:5" ht="34.5" customHeight="1">
      <c r="A393" s="9">
        <v>391</v>
      </c>
      <c r="B393" s="10" t="str">
        <f>"546920230711212319120387"</f>
        <v>546920230711212319120387</v>
      </c>
      <c r="C393" s="10" t="s">
        <v>8</v>
      </c>
      <c r="D393" s="10" t="str">
        <f>"谢善娜"</f>
        <v>谢善娜</v>
      </c>
      <c r="E393" s="10"/>
    </row>
    <row r="394" spans="1:5" ht="34.5" customHeight="1">
      <c r="A394" s="9">
        <v>392</v>
      </c>
      <c r="B394" s="10" t="str">
        <f>"546920230711223947120462"</f>
        <v>546920230711223947120462</v>
      </c>
      <c r="C394" s="10" t="s">
        <v>8</v>
      </c>
      <c r="D394" s="10" t="str">
        <f>"林佳诗"</f>
        <v>林佳诗</v>
      </c>
      <c r="E394" s="10"/>
    </row>
    <row r="395" spans="1:5" ht="34.5" customHeight="1">
      <c r="A395" s="9">
        <v>393</v>
      </c>
      <c r="B395" s="10" t="str">
        <f>"546920230711225310120471"</f>
        <v>546920230711225310120471</v>
      </c>
      <c r="C395" s="10" t="s">
        <v>8</v>
      </c>
      <c r="D395" s="10" t="str">
        <f>"王真"</f>
        <v>王真</v>
      </c>
      <c r="E395" s="10"/>
    </row>
    <row r="396" spans="1:5" ht="34.5" customHeight="1">
      <c r="A396" s="9">
        <v>394</v>
      </c>
      <c r="B396" s="10" t="str">
        <f>"546920230708094959115960"</f>
        <v>546920230708094959115960</v>
      </c>
      <c r="C396" s="10" t="s">
        <v>8</v>
      </c>
      <c r="D396" s="10" t="str">
        <f>"陈泰雪"</f>
        <v>陈泰雪</v>
      </c>
      <c r="E396" s="10"/>
    </row>
    <row r="397" spans="1:5" ht="34.5" customHeight="1">
      <c r="A397" s="9">
        <v>395</v>
      </c>
      <c r="B397" s="10" t="str">
        <f>"546920230711174720120262"</f>
        <v>546920230711174720120262</v>
      </c>
      <c r="C397" s="10" t="s">
        <v>8</v>
      </c>
      <c r="D397" s="10" t="str">
        <f>"郑雪颖"</f>
        <v>郑雪颖</v>
      </c>
      <c r="E397" s="10"/>
    </row>
    <row r="398" spans="1:5" ht="34.5" customHeight="1">
      <c r="A398" s="9">
        <v>396</v>
      </c>
      <c r="B398" s="10" t="str">
        <f>"546920230711221805120449"</f>
        <v>546920230711221805120449</v>
      </c>
      <c r="C398" s="10" t="s">
        <v>8</v>
      </c>
      <c r="D398" s="10" t="str">
        <f>"李善姬"</f>
        <v>李善姬</v>
      </c>
      <c r="E398" s="10"/>
    </row>
    <row r="399" spans="1:5" ht="34.5" customHeight="1">
      <c r="A399" s="9">
        <v>397</v>
      </c>
      <c r="B399" s="10" t="str">
        <f>"546920230709213353118430"</f>
        <v>546920230709213353118430</v>
      </c>
      <c r="C399" s="10" t="s">
        <v>8</v>
      </c>
      <c r="D399" s="10" t="str">
        <f>"黄玉婷"</f>
        <v>黄玉婷</v>
      </c>
      <c r="E399" s="10"/>
    </row>
    <row r="400" spans="1:5" ht="34.5" customHeight="1">
      <c r="A400" s="9">
        <v>398</v>
      </c>
      <c r="B400" s="10" t="str">
        <f>"546920230710000547118584"</f>
        <v>546920230710000547118584</v>
      </c>
      <c r="C400" s="10" t="s">
        <v>8</v>
      </c>
      <c r="D400" s="10" t="str">
        <f>"黄媛"</f>
        <v>黄媛</v>
      </c>
      <c r="E400" s="10"/>
    </row>
    <row r="401" spans="1:5" ht="34.5" customHeight="1">
      <c r="A401" s="9">
        <v>399</v>
      </c>
      <c r="B401" s="10" t="str">
        <f>"546920230709130821118082"</f>
        <v>546920230709130821118082</v>
      </c>
      <c r="C401" s="10" t="s">
        <v>8</v>
      </c>
      <c r="D401" s="10" t="str">
        <f>"杜艳连"</f>
        <v>杜艳连</v>
      </c>
      <c r="E401" s="10"/>
    </row>
    <row r="402" spans="1:5" ht="34.5" customHeight="1">
      <c r="A402" s="9">
        <v>400</v>
      </c>
      <c r="B402" s="10" t="str">
        <f>"546920230711234554120499"</f>
        <v>546920230711234554120499</v>
      </c>
      <c r="C402" s="10" t="s">
        <v>8</v>
      </c>
      <c r="D402" s="10" t="str">
        <f>"郑文竹"</f>
        <v>郑文竹</v>
      </c>
      <c r="E402" s="10"/>
    </row>
    <row r="403" spans="1:5" ht="34.5" customHeight="1">
      <c r="A403" s="9">
        <v>401</v>
      </c>
      <c r="B403" s="10" t="str">
        <f>"546920230711133806120044"</f>
        <v>546920230711133806120044</v>
      </c>
      <c r="C403" s="10" t="s">
        <v>8</v>
      </c>
      <c r="D403" s="10" t="str">
        <f>"卢玉巧"</f>
        <v>卢玉巧</v>
      </c>
      <c r="E403" s="10"/>
    </row>
    <row r="404" spans="1:5" ht="34.5" customHeight="1">
      <c r="A404" s="9">
        <v>402</v>
      </c>
      <c r="B404" s="10" t="str">
        <f>"546920230712000143120506"</f>
        <v>546920230712000143120506</v>
      </c>
      <c r="C404" s="10" t="s">
        <v>8</v>
      </c>
      <c r="D404" s="10" t="str">
        <f>"杜海芬"</f>
        <v>杜海芬</v>
      </c>
      <c r="E404" s="10"/>
    </row>
    <row r="405" spans="1:5" ht="34.5" customHeight="1">
      <c r="A405" s="9">
        <v>403</v>
      </c>
      <c r="B405" s="10" t="str">
        <f>"546920230712001442120509"</f>
        <v>546920230712001442120509</v>
      </c>
      <c r="C405" s="10" t="s">
        <v>8</v>
      </c>
      <c r="D405" s="10" t="str">
        <f>"陈小凰"</f>
        <v>陈小凰</v>
      </c>
      <c r="E405" s="10"/>
    </row>
    <row r="406" spans="1:5" ht="34.5" customHeight="1">
      <c r="A406" s="9">
        <v>404</v>
      </c>
      <c r="B406" s="10" t="str">
        <f>"546920230712002055120513"</f>
        <v>546920230712002055120513</v>
      </c>
      <c r="C406" s="10" t="s">
        <v>8</v>
      </c>
      <c r="D406" s="10" t="str">
        <f>"许春苗"</f>
        <v>许春苗</v>
      </c>
      <c r="E406" s="10"/>
    </row>
    <row r="407" spans="1:5" ht="34.5" customHeight="1">
      <c r="A407" s="9">
        <v>405</v>
      </c>
      <c r="B407" s="10" t="str">
        <f>"546920230712011057120527"</f>
        <v>546920230712011057120527</v>
      </c>
      <c r="C407" s="10" t="s">
        <v>8</v>
      </c>
      <c r="D407" s="10" t="str">
        <f>"甘昌杏"</f>
        <v>甘昌杏</v>
      </c>
      <c r="E407" s="10"/>
    </row>
    <row r="408" spans="1:5" ht="34.5" customHeight="1">
      <c r="A408" s="9">
        <v>406</v>
      </c>
      <c r="B408" s="10" t="str">
        <f>"546920230712011830120528"</f>
        <v>546920230712011830120528</v>
      </c>
      <c r="C408" s="10" t="s">
        <v>8</v>
      </c>
      <c r="D408" s="10" t="str">
        <f>"陈玉梅"</f>
        <v>陈玉梅</v>
      </c>
      <c r="E408" s="10"/>
    </row>
    <row r="409" spans="1:5" ht="34.5" customHeight="1">
      <c r="A409" s="9">
        <v>407</v>
      </c>
      <c r="B409" s="10" t="str">
        <f>"546920230712010311120526"</f>
        <v>546920230712010311120526</v>
      </c>
      <c r="C409" s="10" t="s">
        <v>8</v>
      </c>
      <c r="D409" s="10" t="str">
        <f>"卢丽丹"</f>
        <v>卢丽丹</v>
      </c>
      <c r="E409" s="10"/>
    </row>
    <row r="410" spans="1:5" ht="34.5" customHeight="1">
      <c r="A410" s="9">
        <v>408</v>
      </c>
      <c r="B410" s="10" t="str">
        <f>"546920230712022434120532"</f>
        <v>546920230712022434120532</v>
      </c>
      <c r="C410" s="10" t="s">
        <v>8</v>
      </c>
      <c r="D410" s="10" t="str">
        <f>"林海利"</f>
        <v>林海利</v>
      </c>
      <c r="E410" s="10"/>
    </row>
    <row r="411" spans="1:5" ht="34.5" customHeight="1">
      <c r="A411" s="9">
        <v>409</v>
      </c>
      <c r="B411" s="10" t="str">
        <f>"546920230712031417120534"</f>
        <v>546920230712031417120534</v>
      </c>
      <c r="C411" s="10" t="s">
        <v>8</v>
      </c>
      <c r="D411" s="10" t="str">
        <f>"张敢嫦"</f>
        <v>张敢嫦</v>
      </c>
      <c r="E411" s="10"/>
    </row>
    <row r="412" spans="1:5" ht="34.5" customHeight="1">
      <c r="A412" s="9">
        <v>410</v>
      </c>
      <c r="B412" s="10" t="str">
        <f>"546920230712085012120563"</f>
        <v>546920230712085012120563</v>
      </c>
      <c r="C412" s="10" t="s">
        <v>8</v>
      </c>
      <c r="D412" s="10" t="str">
        <f>"柯巧巧"</f>
        <v>柯巧巧</v>
      </c>
      <c r="E412" s="10"/>
    </row>
    <row r="413" spans="1:5" ht="34.5" customHeight="1">
      <c r="A413" s="9">
        <v>411</v>
      </c>
      <c r="B413" s="10" t="str">
        <f>"546920230712091824120587"</f>
        <v>546920230712091824120587</v>
      </c>
      <c r="C413" s="10" t="s">
        <v>8</v>
      </c>
      <c r="D413" s="10" t="str">
        <f>"陈映丹"</f>
        <v>陈映丹</v>
      </c>
      <c r="E413" s="10"/>
    </row>
    <row r="414" spans="1:5" ht="34.5" customHeight="1">
      <c r="A414" s="9">
        <v>412</v>
      </c>
      <c r="B414" s="10" t="str">
        <f>"546920230712094515120607"</f>
        <v>546920230712094515120607</v>
      </c>
      <c r="C414" s="10" t="s">
        <v>8</v>
      </c>
      <c r="D414" s="10" t="str">
        <f>"李峻满"</f>
        <v>李峻满</v>
      </c>
      <c r="E414" s="10"/>
    </row>
    <row r="415" spans="1:5" ht="34.5" customHeight="1">
      <c r="A415" s="9">
        <v>413</v>
      </c>
      <c r="B415" s="10" t="str">
        <f>"546920230708135111116805"</f>
        <v>546920230708135111116805</v>
      </c>
      <c r="C415" s="10" t="s">
        <v>8</v>
      </c>
      <c r="D415" s="10" t="str">
        <f>"庞娜娜"</f>
        <v>庞娜娜</v>
      </c>
      <c r="E415" s="10"/>
    </row>
    <row r="416" spans="1:5" ht="34.5" customHeight="1">
      <c r="A416" s="9">
        <v>414</v>
      </c>
      <c r="B416" s="10" t="str">
        <f>"546920230711122949120001"</f>
        <v>546920230711122949120001</v>
      </c>
      <c r="C416" s="10" t="s">
        <v>8</v>
      </c>
      <c r="D416" s="10" t="str">
        <f>"覃小影"</f>
        <v>覃小影</v>
      </c>
      <c r="E416" s="10"/>
    </row>
    <row r="417" spans="1:5" ht="34.5" customHeight="1">
      <c r="A417" s="9">
        <v>415</v>
      </c>
      <c r="B417" s="10" t="str">
        <f>"546920230712103548120677"</f>
        <v>546920230712103548120677</v>
      </c>
      <c r="C417" s="10" t="s">
        <v>8</v>
      </c>
      <c r="D417" s="10" t="str">
        <f>"吴思贤"</f>
        <v>吴思贤</v>
      </c>
      <c r="E417" s="10"/>
    </row>
    <row r="418" spans="1:5" ht="34.5" customHeight="1">
      <c r="A418" s="9">
        <v>416</v>
      </c>
      <c r="B418" s="10" t="str">
        <f>"546920230712101102120634"</f>
        <v>546920230712101102120634</v>
      </c>
      <c r="C418" s="10" t="s">
        <v>8</v>
      </c>
      <c r="D418" s="10" t="str">
        <f>"胡李倩"</f>
        <v>胡李倩</v>
      </c>
      <c r="E418" s="10"/>
    </row>
    <row r="419" spans="1:5" ht="34.5" customHeight="1">
      <c r="A419" s="9">
        <v>417</v>
      </c>
      <c r="B419" s="10" t="str">
        <f>"546920230712103945120682"</f>
        <v>546920230712103945120682</v>
      </c>
      <c r="C419" s="10" t="s">
        <v>8</v>
      </c>
      <c r="D419" s="10" t="str">
        <f>"李晓芬"</f>
        <v>李晓芬</v>
      </c>
      <c r="E419" s="10"/>
    </row>
    <row r="420" spans="1:5" ht="34.5" customHeight="1">
      <c r="A420" s="9">
        <v>418</v>
      </c>
      <c r="B420" s="10" t="str">
        <f>"546920230712101329120637"</f>
        <v>546920230712101329120637</v>
      </c>
      <c r="C420" s="10" t="s">
        <v>8</v>
      </c>
      <c r="D420" s="10" t="str">
        <f>"邓灵敏"</f>
        <v>邓灵敏</v>
      </c>
      <c r="E420" s="10"/>
    </row>
    <row r="421" spans="1:5" ht="34.5" customHeight="1">
      <c r="A421" s="9">
        <v>419</v>
      </c>
      <c r="B421" s="10" t="str">
        <f>"546920230712104830120697"</f>
        <v>546920230712104830120697</v>
      </c>
      <c r="C421" s="10" t="s">
        <v>8</v>
      </c>
      <c r="D421" s="10" t="str">
        <f>"张庆丽"</f>
        <v>张庆丽</v>
      </c>
      <c r="E421" s="10"/>
    </row>
    <row r="422" spans="1:5" ht="34.5" customHeight="1">
      <c r="A422" s="9">
        <v>420</v>
      </c>
      <c r="B422" s="10" t="str">
        <f>"546920230710130749119131"</f>
        <v>546920230710130749119131</v>
      </c>
      <c r="C422" s="10" t="s">
        <v>8</v>
      </c>
      <c r="D422" s="10" t="str">
        <f>"周启兰"</f>
        <v>周启兰</v>
      </c>
      <c r="E422" s="10"/>
    </row>
    <row r="423" spans="1:5" ht="34.5" customHeight="1">
      <c r="A423" s="9">
        <v>421</v>
      </c>
      <c r="B423" s="10" t="str">
        <f>"546920230711083204119715"</f>
        <v>546920230711083204119715</v>
      </c>
      <c r="C423" s="10" t="s">
        <v>8</v>
      </c>
      <c r="D423" s="10" t="str">
        <f>"曾素"</f>
        <v>曾素</v>
      </c>
      <c r="E423" s="10"/>
    </row>
    <row r="424" spans="1:5" ht="34.5" customHeight="1">
      <c r="A424" s="9">
        <v>422</v>
      </c>
      <c r="B424" s="10" t="str">
        <f>"546920230712110824120716"</f>
        <v>546920230712110824120716</v>
      </c>
      <c r="C424" s="10" t="s">
        <v>8</v>
      </c>
      <c r="D424" s="10" t="str">
        <f>"梁日芳"</f>
        <v>梁日芳</v>
      </c>
      <c r="E424" s="10"/>
    </row>
    <row r="425" spans="1:5" ht="34.5" customHeight="1">
      <c r="A425" s="9">
        <v>423</v>
      </c>
      <c r="B425" s="10" t="str">
        <f>"546920230712113200120746"</f>
        <v>546920230712113200120746</v>
      </c>
      <c r="C425" s="10" t="s">
        <v>8</v>
      </c>
      <c r="D425" s="10" t="str">
        <f>"王春琼"</f>
        <v>王春琼</v>
      </c>
      <c r="E425" s="10"/>
    </row>
    <row r="426" spans="1:5" ht="34.5" customHeight="1">
      <c r="A426" s="9">
        <v>424</v>
      </c>
      <c r="B426" s="10" t="str">
        <f>"546920230712113418120749"</f>
        <v>546920230712113418120749</v>
      </c>
      <c r="C426" s="10" t="s">
        <v>8</v>
      </c>
      <c r="D426" s="10" t="str">
        <f>"王羽婕"</f>
        <v>王羽婕</v>
      </c>
      <c r="E426" s="10"/>
    </row>
    <row r="427" spans="1:5" ht="34.5" customHeight="1">
      <c r="A427" s="9">
        <v>425</v>
      </c>
      <c r="B427" s="10" t="str">
        <f>"546920230712111324120724"</f>
        <v>546920230712111324120724</v>
      </c>
      <c r="C427" s="10" t="s">
        <v>8</v>
      </c>
      <c r="D427" s="10" t="str">
        <f>"郑惠"</f>
        <v>郑惠</v>
      </c>
      <c r="E427" s="10"/>
    </row>
    <row r="428" spans="1:5" ht="34.5" customHeight="1">
      <c r="A428" s="9">
        <v>426</v>
      </c>
      <c r="B428" s="10" t="str">
        <f>"546920230712114040120751"</f>
        <v>546920230712114040120751</v>
      </c>
      <c r="C428" s="10" t="s">
        <v>8</v>
      </c>
      <c r="D428" s="10" t="str">
        <f>"黄仪"</f>
        <v>黄仪</v>
      </c>
      <c r="E428" s="10"/>
    </row>
    <row r="429" spans="1:5" ht="34.5" customHeight="1">
      <c r="A429" s="9">
        <v>427</v>
      </c>
      <c r="B429" s="10" t="str">
        <f>"546920230712121109120772"</f>
        <v>546920230712121109120772</v>
      </c>
      <c r="C429" s="10" t="s">
        <v>8</v>
      </c>
      <c r="D429" s="10" t="str">
        <f>"何井保"</f>
        <v>何井保</v>
      </c>
      <c r="E429" s="10"/>
    </row>
    <row r="430" spans="1:5" ht="34.5" customHeight="1">
      <c r="A430" s="9">
        <v>428</v>
      </c>
      <c r="B430" s="10" t="str">
        <f>"546920230711215057120416"</f>
        <v>546920230711215057120416</v>
      </c>
      <c r="C430" s="10" t="s">
        <v>8</v>
      </c>
      <c r="D430" s="10" t="str">
        <f>"黄春媛"</f>
        <v>黄春媛</v>
      </c>
      <c r="E430" s="10"/>
    </row>
    <row r="431" spans="1:5" ht="34.5" customHeight="1">
      <c r="A431" s="9">
        <v>429</v>
      </c>
      <c r="B431" s="10" t="str">
        <f>"546920230712122954120780"</f>
        <v>546920230712122954120780</v>
      </c>
      <c r="C431" s="10" t="s">
        <v>8</v>
      </c>
      <c r="D431" s="10" t="str">
        <f>"唐家杏"</f>
        <v>唐家杏</v>
      </c>
      <c r="E431" s="10"/>
    </row>
    <row r="432" spans="1:5" ht="34.5" customHeight="1">
      <c r="A432" s="9">
        <v>430</v>
      </c>
      <c r="B432" s="10" t="str">
        <f>"546920230710214139119564"</f>
        <v>546920230710214139119564</v>
      </c>
      <c r="C432" s="10" t="s">
        <v>8</v>
      </c>
      <c r="D432" s="10" t="str">
        <f>"韩晓珊"</f>
        <v>韩晓珊</v>
      </c>
      <c r="E432" s="10"/>
    </row>
    <row r="433" spans="1:5" ht="34.5" customHeight="1">
      <c r="A433" s="9">
        <v>431</v>
      </c>
      <c r="B433" s="10" t="str">
        <f>"546920230712105651120707"</f>
        <v>546920230712105651120707</v>
      </c>
      <c r="C433" s="10" t="s">
        <v>8</v>
      </c>
      <c r="D433" s="10" t="str">
        <f>"黎香韵"</f>
        <v>黎香韵</v>
      </c>
      <c r="E433" s="10"/>
    </row>
    <row r="434" spans="1:5" ht="34.5" customHeight="1">
      <c r="A434" s="9">
        <v>432</v>
      </c>
      <c r="B434" s="10" t="str">
        <f>"546920230712125033120804"</f>
        <v>546920230712125033120804</v>
      </c>
      <c r="C434" s="10" t="s">
        <v>8</v>
      </c>
      <c r="D434" s="10" t="str">
        <f>"李小雯"</f>
        <v>李小雯</v>
      </c>
      <c r="E434" s="10"/>
    </row>
    <row r="435" spans="1:5" ht="34.5" customHeight="1">
      <c r="A435" s="9">
        <v>433</v>
      </c>
      <c r="B435" s="10" t="str">
        <f>"546920230712133017120826"</f>
        <v>546920230712133017120826</v>
      </c>
      <c r="C435" s="10" t="s">
        <v>8</v>
      </c>
      <c r="D435" s="10" t="str">
        <f>"杨婷"</f>
        <v>杨婷</v>
      </c>
      <c r="E435" s="10"/>
    </row>
    <row r="436" spans="1:5" ht="34.5" customHeight="1">
      <c r="A436" s="9">
        <v>434</v>
      </c>
      <c r="B436" s="10" t="str">
        <f>"546920230710172217119365"</f>
        <v>546920230710172217119365</v>
      </c>
      <c r="C436" s="10" t="s">
        <v>8</v>
      </c>
      <c r="D436" s="10" t="str">
        <f>"庄光烁"</f>
        <v>庄光烁</v>
      </c>
      <c r="E436" s="10"/>
    </row>
    <row r="437" spans="1:5" ht="34.5" customHeight="1">
      <c r="A437" s="9">
        <v>435</v>
      </c>
      <c r="B437" s="10" t="str">
        <f>"546920230712141806120846"</f>
        <v>546920230712141806120846</v>
      </c>
      <c r="C437" s="10" t="s">
        <v>8</v>
      </c>
      <c r="D437" s="10" t="str">
        <f>"李红"</f>
        <v>李红</v>
      </c>
      <c r="E437" s="10"/>
    </row>
    <row r="438" spans="1:5" ht="34.5" customHeight="1">
      <c r="A438" s="9">
        <v>436</v>
      </c>
      <c r="B438" s="10" t="str">
        <f>"546920230712142044120851"</f>
        <v>546920230712142044120851</v>
      </c>
      <c r="C438" s="10" t="s">
        <v>8</v>
      </c>
      <c r="D438" s="10" t="str">
        <f>"吴碧云"</f>
        <v>吴碧云</v>
      </c>
      <c r="E438" s="10"/>
    </row>
    <row r="439" spans="1:5" ht="34.5" customHeight="1">
      <c r="A439" s="9">
        <v>437</v>
      </c>
      <c r="B439" s="10" t="str">
        <f>"546920230712005210120520"</f>
        <v>546920230712005210120520</v>
      </c>
      <c r="C439" s="10" t="s">
        <v>8</v>
      </c>
      <c r="D439" s="10" t="str">
        <f>"林吴虹"</f>
        <v>林吴虹</v>
      </c>
      <c r="E439" s="10"/>
    </row>
    <row r="440" spans="1:5" ht="34.5" customHeight="1">
      <c r="A440" s="9">
        <v>438</v>
      </c>
      <c r="B440" s="10" t="str">
        <f>"546920230712131439120820"</f>
        <v>546920230712131439120820</v>
      </c>
      <c r="C440" s="10" t="s">
        <v>8</v>
      </c>
      <c r="D440" s="10" t="str">
        <f>"王羽虹"</f>
        <v>王羽虹</v>
      </c>
      <c r="E440" s="10"/>
    </row>
    <row r="441" spans="1:5" ht="34.5" customHeight="1">
      <c r="A441" s="9">
        <v>439</v>
      </c>
      <c r="B441" s="10" t="str">
        <f>"546920230711192659120322"</f>
        <v>546920230711192659120322</v>
      </c>
      <c r="C441" s="10" t="s">
        <v>8</v>
      </c>
      <c r="D441" s="10" t="str">
        <f>"王璐婷"</f>
        <v>王璐婷</v>
      </c>
      <c r="E441" s="10"/>
    </row>
    <row r="442" spans="1:5" ht="34.5" customHeight="1">
      <c r="A442" s="9">
        <v>440</v>
      </c>
      <c r="B442" s="10" t="str">
        <f>"546920230712145908120888"</f>
        <v>546920230712145908120888</v>
      </c>
      <c r="C442" s="10" t="s">
        <v>8</v>
      </c>
      <c r="D442" s="10" t="str">
        <f>"安娅娟"</f>
        <v>安娅娟</v>
      </c>
      <c r="E442" s="10"/>
    </row>
    <row r="443" spans="1:5" ht="34.5" customHeight="1">
      <c r="A443" s="9">
        <v>441</v>
      </c>
      <c r="B443" s="10" t="str">
        <f>"546920230712075836120542"</f>
        <v>546920230712075836120542</v>
      </c>
      <c r="C443" s="10" t="s">
        <v>8</v>
      </c>
      <c r="D443" s="10" t="str">
        <f>"王堂萃"</f>
        <v>王堂萃</v>
      </c>
      <c r="E443" s="10"/>
    </row>
    <row r="444" spans="1:5" ht="34.5" customHeight="1">
      <c r="A444" s="9">
        <v>442</v>
      </c>
      <c r="B444" s="10" t="str">
        <f>"546920230707195155114800"</f>
        <v>546920230707195155114800</v>
      </c>
      <c r="C444" s="10" t="s">
        <v>8</v>
      </c>
      <c r="D444" s="10" t="str">
        <f>"陈秋婵"</f>
        <v>陈秋婵</v>
      </c>
      <c r="E444" s="10"/>
    </row>
    <row r="445" spans="1:5" ht="34.5" customHeight="1">
      <c r="A445" s="9">
        <v>443</v>
      </c>
      <c r="B445" s="10" t="str">
        <f>"546920230712152026120908"</f>
        <v>546920230712152026120908</v>
      </c>
      <c r="C445" s="10" t="s">
        <v>8</v>
      </c>
      <c r="D445" s="10" t="str">
        <f>"王方灵"</f>
        <v>王方灵</v>
      </c>
      <c r="E445" s="10"/>
    </row>
    <row r="446" spans="1:5" ht="34.5" customHeight="1">
      <c r="A446" s="9">
        <v>444</v>
      </c>
      <c r="B446" s="10" t="str">
        <f>"546920230712152618120913"</f>
        <v>546920230712152618120913</v>
      </c>
      <c r="C446" s="10" t="s">
        <v>8</v>
      </c>
      <c r="D446" s="10" t="str">
        <f>"王萍"</f>
        <v>王萍</v>
      </c>
      <c r="E446" s="10"/>
    </row>
    <row r="447" spans="1:5" ht="34.5" customHeight="1">
      <c r="A447" s="9">
        <v>445</v>
      </c>
      <c r="B447" s="10" t="str">
        <f>"546920230712152721120914"</f>
        <v>546920230712152721120914</v>
      </c>
      <c r="C447" s="10" t="s">
        <v>8</v>
      </c>
      <c r="D447" s="10" t="str">
        <f>"黄雅梦"</f>
        <v>黄雅梦</v>
      </c>
      <c r="E447" s="10"/>
    </row>
    <row r="448" spans="1:5" ht="34.5" customHeight="1">
      <c r="A448" s="9">
        <v>446</v>
      </c>
      <c r="B448" s="10" t="str">
        <f>"546920230712160506120959"</f>
        <v>546920230712160506120959</v>
      </c>
      <c r="C448" s="10" t="s">
        <v>8</v>
      </c>
      <c r="D448" s="10" t="str">
        <f>"谢克冰"</f>
        <v>谢克冰</v>
      </c>
      <c r="E448" s="10"/>
    </row>
    <row r="449" spans="1:5" ht="34.5" customHeight="1">
      <c r="A449" s="9">
        <v>447</v>
      </c>
      <c r="B449" s="10" t="str">
        <f>"546920230712161227120964"</f>
        <v>546920230712161227120964</v>
      </c>
      <c r="C449" s="10" t="s">
        <v>8</v>
      </c>
      <c r="D449" s="10" t="str">
        <f>"林小莹"</f>
        <v>林小莹</v>
      </c>
      <c r="E449" s="10"/>
    </row>
    <row r="450" spans="1:5" ht="34.5" customHeight="1">
      <c r="A450" s="9">
        <v>448</v>
      </c>
      <c r="B450" s="10" t="str">
        <f>"546920230712152917120917"</f>
        <v>546920230712152917120917</v>
      </c>
      <c r="C450" s="10" t="s">
        <v>8</v>
      </c>
      <c r="D450" s="10" t="str">
        <f>"陈东"</f>
        <v>陈东</v>
      </c>
      <c r="E450" s="10"/>
    </row>
    <row r="451" spans="1:5" ht="34.5" customHeight="1">
      <c r="A451" s="9">
        <v>449</v>
      </c>
      <c r="B451" s="10" t="str">
        <f>"546920230712140613120841"</f>
        <v>546920230712140613120841</v>
      </c>
      <c r="C451" s="10" t="s">
        <v>8</v>
      </c>
      <c r="D451" s="10" t="str">
        <f>"张伟波"</f>
        <v>张伟波</v>
      </c>
      <c r="E451" s="10"/>
    </row>
    <row r="452" spans="1:5" ht="34.5" customHeight="1">
      <c r="A452" s="9">
        <v>450</v>
      </c>
      <c r="B452" s="10" t="str">
        <f>"546920230712155001120942"</f>
        <v>546920230712155001120942</v>
      </c>
      <c r="C452" s="10" t="s">
        <v>8</v>
      </c>
      <c r="D452" s="10" t="str">
        <f>"王艳"</f>
        <v>王艳</v>
      </c>
      <c r="E452" s="10"/>
    </row>
    <row r="453" spans="1:5" ht="34.5" customHeight="1">
      <c r="A453" s="9">
        <v>451</v>
      </c>
      <c r="B453" s="10" t="str">
        <f>"546920230712163812121000"</f>
        <v>546920230712163812121000</v>
      </c>
      <c r="C453" s="10" t="s">
        <v>8</v>
      </c>
      <c r="D453" s="10" t="str">
        <f>"江阡阡"</f>
        <v>江阡阡</v>
      </c>
      <c r="E453" s="10"/>
    </row>
    <row r="454" spans="1:5" ht="34.5" customHeight="1">
      <c r="A454" s="9">
        <v>452</v>
      </c>
      <c r="B454" s="10" t="str">
        <f>"546920230712161326120966"</f>
        <v>546920230712161326120966</v>
      </c>
      <c r="C454" s="10" t="s">
        <v>8</v>
      </c>
      <c r="D454" s="10" t="str">
        <f>"牛英凤"</f>
        <v>牛英凤</v>
      </c>
      <c r="E454" s="10"/>
    </row>
    <row r="455" spans="1:5" ht="34.5" customHeight="1">
      <c r="A455" s="9">
        <v>453</v>
      </c>
      <c r="B455" s="10" t="str">
        <f>"546920230712162515120979"</f>
        <v>546920230712162515120979</v>
      </c>
      <c r="C455" s="10" t="s">
        <v>8</v>
      </c>
      <c r="D455" s="10" t="str">
        <f>"张琪"</f>
        <v>张琪</v>
      </c>
      <c r="E455" s="10"/>
    </row>
    <row r="456" spans="1:5" ht="34.5" customHeight="1">
      <c r="A456" s="9">
        <v>454</v>
      </c>
      <c r="B456" s="10" t="str">
        <f>"546920230708080928115722"</f>
        <v>546920230708080928115722</v>
      </c>
      <c r="C456" s="10" t="s">
        <v>8</v>
      </c>
      <c r="D456" s="10" t="str">
        <f>"刘秀玉"</f>
        <v>刘秀玉</v>
      </c>
      <c r="E456" s="10"/>
    </row>
    <row r="457" spans="1:5" ht="34.5" customHeight="1">
      <c r="A457" s="9">
        <v>455</v>
      </c>
      <c r="B457" s="10" t="str">
        <f>"546920230712172245121040"</f>
        <v>546920230712172245121040</v>
      </c>
      <c r="C457" s="10" t="s">
        <v>8</v>
      </c>
      <c r="D457" s="10" t="str">
        <f>"郑丽"</f>
        <v>郑丽</v>
      </c>
      <c r="E457" s="10"/>
    </row>
    <row r="458" spans="1:5" ht="34.5" customHeight="1">
      <c r="A458" s="9">
        <v>456</v>
      </c>
      <c r="B458" s="10" t="str">
        <f>"546920230711221842120450"</f>
        <v>546920230711221842120450</v>
      </c>
      <c r="C458" s="10" t="s">
        <v>8</v>
      </c>
      <c r="D458" s="10" t="str">
        <f>"周文淼"</f>
        <v>周文淼</v>
      </c>
      <c r="E458" s="10"/>
    </row>
    <row r="459" spans="1:5" ht="34.5" customHeight="1">
      <c r="A459" s="9">
        <v>457</v>
      </c>
      <c r="B459" s="10" t="str">
        <f>"546920230708183831117630"</f>
        <v>546920230708183831117630</v>
      </c>
      <c r="C459" s="10" t="s">
        <v>8</v>
      </c>
      <c r="D459" s="10" t="str">
        <f>"周敏"</f>
        <v>周敏</v>
      </c>
      <c r="E459" s="10"/>
    </row>
    <row r="460" spans="1:5" ht="34.5" customHeight="1">
      <c r="A460" s="9">
        <v>458</v>
      </c>
      <c r="B460" s="10" t="str">
        <f>"546920230712175855121068"</f>
        <v>546920230712175855121068</v>
      </c>
      <c r="C460" s="10" t="s">
        <v>8</v>
      </c>
      <c r="D460" s="10" t="str">
        <f>"羊爱美"</f>
        <v>羊爱美</v>
      </c>
      <c r="E460" s="10"/>
    </row>
    <row r="461" spans="1:5" ht="34.5" customHeight="1">
      <c r="A461" s="9">
        <v>459</v>
      </c>
      <c r="B461" s="10" t="str">
        <f>"546920230712155734120953"</f>
        <v>546920230712155734120953</v>
      </c>
      <c r="C461" s="10" t="s">
        <v>8</v>
      </c>
      <c r="D461" s="10" t="str">
        <f>"李小盈"</f>
        <v>李小盈</v>
      </c>
      <c r="E461" s="10"/>
    </row>
    <row r="462" spans="1:5" ht="34.5" customHeight="1">
      <c r="A462" s="9">
        <v>460</v>
      </c>
      <c r="B462" s="10" t="str">
        <f>"546920230712181244121077"</f>
        <v>546920230712181244121077</v>
      </c>
      <c r="C462" s="10" t="s">
        <v>8</v>
      </c>
      <c r="D462" s="10" t="str">
        <f>"陈佳玲"</f>
        <v>陈佳玲</v>
      </c>
      <c r="E462" s="10"/>
    </row>
    <row r="463" spans="1:5" ht="34.5" customHeight="1">
      <c r="A463" s="9">
        <v>461</v>
      </c>
      <c r="B463" s="10" t="str">
        <f>"546920230712181616121079"</f>
        <v>546920230712181616121079</v>
      </c>
      <c r="C463" s="10" t="s">
        <v>8</v>
      </c>
      <c r="D463" s="10" t="str">
        <f>"翁苗珍"</f>
        <v>翁苗珍</v>
      </c>
      <c r="E463" s="10"/>
    </row>
    <row r="464" spans="1:5" ht="34.5" customHeight="1">
      <c r="A464" s="9">
        <v>462</v>
      </c>
      <c r="B464" s="10" t="str">
        <f>"546920230710135322119174"</f>
        <v>546920230710135322119174</v>
      </c>
      <c r="C464" s="10" t="s">
        <v>8</v>
      </c>
      <c r="D464" s="10" t="str">
        <f>"苏醒"</f>
        <v>苏醒</v>
      </c>
      <c r="E464" s="10"/>
    </row>
    <row r="465" spans="1:5" ht="34.5" customHeight="1">
      <c r="A465" s="9">
        <v>463</v>
      </c>
      <c r="B465" s="10" t="str">
        <f>"546920230711190551120311"</f>
        <v>546920230711190551120311</v>
      </c>
      <c r="C465" s="10" t="s">
        <v>8</v>
      </c>
      <c r="D465" s="10" t="str">
        <f>"林玉花"</f>
        <v>林玉花</v>
      </c>
      <c r="E465" s="10"/>
    </row>
    <row r="466" spans="1:5" ht="34.5" customHeight="1">
      <c r="A466" s="9">
        <v>464</v>
      </c>
      <c r="B466" s="10" t="str">
        <f>"546920230712190325121107"</f>
        <v>546920230712190325121107</v>
      </c>
      <c r="C466" s="10" t="s">
        <v>8</v>
      </c>
      <c r="D466" s="10" t="str">
        <f>"丁裕欢"</f>
        <v>丁裕欢</v>
      </c>
      <c r="E466" s="10"/>
    </row>
    <row r="467" spans="1:5" ht="34.5" customHeight="1">
      <c r="A467" s="9">
        <v>465</v>
      </c>
      <c r="B467" s="10" t="str">
        <f>"546920230712122138120777"</f>
        <v>546920230712122138120777</v>
      </c>
      <c r="C467" s="10" t="s">
        <v>8</v>
      </c>
      <c r="D467" s="10" t="str">
        <f>"韩金喜"</f>
        <v>韩金喜</v>
      </c>
      <c r="E467" s="10"/>
    </row>
    <row r="468" spans="1:5" ht="34.5" customHeight="1">
      <c r="A468" s="9">
        <v>466</v>
      </c>
      <c r="B468" s="10" t="str">
        <f>"546920230712194217121143"</f>
        <v>546920230712194217121143</v>
      </c>
      <c r="C468" s="10" t="s">
        <v>8</v>
      </c>
      <c r="D468" s="10" t="str">
        <f>"韦杰艺"</f>
        <v>韦杰艺</v>
      </c>
      <c r="E468" s="10"/>
    </row>
    <row r="469" spans="1:5" ht="34.5" customHeight="1">
      <c r="A469" s="9">
        <v>467</v>
      </c>
      <c r="B469" s="10" t="str">
        <f>"546920230710212753119548"</f>
        <v>546920230710212753119548</v>
      </c>
      <c r="C469" s="10" t="s">
        <v>8</v>
      </c>
      <c r="D469" s="10" t="str">
        <f>"邢孔慧"</f>
        <v>邢孔慧</v>
      </c>
      <c r="E469" s="10"/>
    </row>
    <row r="470" spans="1:5" ht="34.5" customHeight="1">
      <c r="A470" s="9">
        <v>468</v>
      </c>
      <c r="B470" s="10" t="str">
        <f>"546920230712192911121128"</f>
        <v>546920230712192911121128</v>
      </c>
      <c r="C470" s="10" t="s">
        <v>8</v>
      </c>
      <c r="D470" s="10" t="str">
        <f>"李晏"</f>
        <v>李晏</v>
      </c>
      <c r="E470" s="10"/>
    </row>
    <row r="471" spans="1:5" ht="34.5" customHeight="1">
      <c r="A471" s="9">
        <v>469</v>
      </c>
      <c r="B471" s="10" t="str">
        <f>"546920230712175712121066"</f>
        <v>546920230712175712121066</v>
      </c>
      <c r="C471" s="10" t="s">
        <v>8</v>
      </c>
      <c r="D471" s="10" t="str">
        <f>"羊兴兰"</f>
        <v>羊兴兰</v>
      </c>
      <c r="E471" s="10"/>
    </row>
    <row r="472" spans="1:5" ht="34.5" customHeight="1">
      <c r="A472" s="9">
        <v>470</v>
      </c>
      <c r="B472" s="10" t="str">
        <f>"546920230712203159121178"</f>
        <v>546920230712203159121178</v>
      </c>
      <c r="C472" s="10" t="s">
        <v>8</v>
      </c>
      <c r="D472" s="10" t="str">
        <f>"黄海格"</f>
        <v>黄海格</v>
      </c>
      <c r="E472" s="10"/>
    </row>
    <row r="473" spans="1:5" ht="34.5" customHeight="1">
      <c r="A473" s="9">
        <v>471</v>
      </c>
      <c r="B473" s="10" t="str">
        <f>"546920230708195858117681"</f>
        <v>546920230708195858117681</v>
      </c>
      <c r="C473" s="10" t="s">
        <v>8</v>
      </c>
      <c r="D473" s="10" t="str">
        <f>"吴清丽"</f>
        <v>吴清丽</v>
      </c>
      <c r="E473" s="10"/>
    </row>
    <row r="474" spans="1:5" ht="34.5" customHeight="1">
      <c r="A474" s="9">
        <v>472</v>
      </c>
      <c r="B474" s="10" t="str">
        <f>"546920230712201640121169"</f>
        <v>546920230712201640121169</v>
      </c>
      <c r="C474" s="10" t="s">
        <v>8</v>
      </c>
      <c r="D474" s="10" t="str">
        <f>"王春艳"</f>
        <v>王春艳</v>
      </c>
      <c r="E474" s="10"/>
    </row>
    <row r="475" spans="1:5" ht="34.5" customHeight="1">
      <c r="A475" s="9">
        <v>473</v>
      </c>
      <c r="B475" s="10" t="str">
        <f>"546920230709001923117884"</f>
        <v>546920230709001923117884</v>
      </c>
      <c r="C475" s="10" t="s">
        <v>8</v>
      </c>
      <c r="D475" s="10" t="str">
        <f>"王庆丹"</f>
        <v>王庆丹</v>
      </c>
      <c r="E475" s="10"/>
    </row>
    <row r="476" spans="1:5" ht="34.5" customHeight="1">
      <c r="A476" s="9">
        <v>474</v>
      </c>
      <c r="B476" s="10" t="str">
        <f>"546920230712203538121181"</f>
        <v>546920230712203538121181</v>
      </c>
      <c r="C476" s="10" t="s">
        <v>8</v>
      </c>
      <c r="D476" s="10" t="str">
        <f>"庄显妮"</f>
        <v>庄显妮</v>
      </c>
      <c r="E476" s="10"/>
    </row>
    <row r="477" spans="1:5" ht="34.5" customHeight="1">
      <c r="A477" s="9">
        <v>475</v>
      </c>
      <c r="B477" s="10" t="str">
        <f>"546920230712194633121145"</f>
        <v>546920230712194633121145</v>
      </c>
      <c r="C477" s="10" t="s">
        <v>8</v>
      </c>
      <c r="D477" s="10" t="str">
        <f>"符海威"</f>
        <v>符海威</v>
      </c>
      <c r="E477" s="10"/>
    </row>
    <row r="478" spans="1:5" ht="34.5" customHeight="1">
      <c r="A478" s="9">
        <v>476</v>
      </c>
      <c r="B478" s="10" t="str">
        <f>"546920230712204131121188"</f>
        <v>546920230712204131121188</v>
      </c>
      <c r="C478" s="10" t="s">
        <v>8</v>
      </c>
      <c r="D478" s="10" t="str">
        <f>"黄倩倩"</f>
        <v>黄倩倩</v>
      </c>
      <c r="E478" s="10"/>
    </row>
    <row r="479" spans="1:5" ht="34.5" customHeight="1">
      <c r="A479" s="9">
        <v>477</v>
      </c>
      <c r="B479" s="10" t="str">
        <f>"546920230708181752117617"</f>
        <v>546920230708181752117617</v>
      </c>
      <c r="C479" s="10" t="s">
        <v>8</v>
      </c>
      <c r="D479" s="10" t="str">
        <f>"翟凤"</f>
        <v>翟凤</v>
      </c>
      <c r="E479" s="10"/>
    </row>
    <row r="480" spans="1:5" ht="34.5" customHeight="1">
      <c r="A480" s="9">
        <v>478</v>
      </c>
      <c r="B480" s="10" t="str">
        <f>"546920230712204209121189"</f>
        <v>546920230712204209121189</v>
      </c>
      <c r="C480" s="10" t="s">
        <v>8</v>
      </c>
      <c r="D480" s="10" t="str">
        <f>"张德蕊"</f>
        <v>张德蕊</v>
      </c>
      <c r="E480" s="10"/>
    </row>
    <row r="481" spans="1:5" ht="34.5" customHeight="1">
      <c r="A481" s="9">
        <v>479</v>
      </c>
      <c r="B481" s="10" t="str">
        <f>"546920230712082154120555"</f>
        <v>546920230712082154120555</v>
      </c>
      <c r="C481" s="10" t="s">
        <v>8</v>
      </c>
      <c r="D481" s="10" t="str">
        <f>"周晶"</f>
        <v>周晶</v>
      </c>
      <c r="E481" s="10"/>
    </row>
    <row r="482" spans="1:5" ht="34.5" customHeight="1">
      <c r="A482" s="9">
        <v>480</v>
      </c>
      <c r="B482" s="10" t="str">
        <f>"546920230712210000121209"</f>
        <v>546920230712210000121209</v>
      </c>
      <c r="C482" s="10" t="s">
        <v>8</v>
      </c>
      <c r="D482" s="10" t="str">
        <f>"谢秀童"</f>
        <v>谢秀童</v>
      </c>
      <c r="E482" s="10"/>
    </row>
    <row r="483" spans="1:5" ht="34.5" customHeight="1">
      <c r="A483" s="9">
        <v>481</v>
      </c>
      <c r="B483" s="10" t="str">
        <f>"546920230712195923121154"</f>
        <v>546920230712195923121154</v>
      </c>
      <c r="C483" s="10" t="s">
        <v>8</v>
      </c>
      <c r="D483" s="10" t="str">
        <f>"杨雪"</f>
        <v>杨雪</v>
      </c>
      <c r="E483" s="10"/>
    </row>
    <row r="484" spans="1:5" ht="34.5" customHeight="1">
      <c r="A484" s="9">
        <v>482</v>
      </c>
      <c r="B484" s="10" t="str">
        <f>"546920230712213127121239"</f>
        <v>546920230712213127121239</v>
      </c>
      <c r="C484" s="10" t="s">
        <v>8</v>
      </c>
      <c r="D484" s="10" t="str">
        <f>"陈文艳"</f>
        <v>陈文艳</v>
      </c>
      <c r="E484" s="10"/>
    </row>
    <row r="485" spans="1:5" ht="34.5" customHeight="1">
      <c r="A485" s="9">
        <v>483</v>
      </c>
      <c r="B485" s="10" t="str">
        <f>"546920230712144237120871"</f>
        <v>546920230712144237120871</v>
      </c>
      <c r="C485" s="10" t="s">
        <v>8</v>
      </c>
      <c r="D485" s="10" t="str">
        <f>"王佐丽"</f>
        <v>王佐丽</v>
      </c>
      <c r="E485" s="10"/>
    </row>
    <row r="486" spans="1:5" ht="34.5" customHeight="1">
      <c r="A486" s="9">
        <v>484</v>
      </c>
      <c r="B486" s="10" t="str">
        <f>"546920230711105553119902"</f>
        <v>546920230711105553119902</v>
      </c>
      <c r="C486" s="10" t="s">
        <v>8</v>
      </c>
      <c r="D486" s="10" t="str">
        <f>"杨清丽"</f>
        <v>杨清丽</v>
      </c>
      <c r="E486" s="10"/>
    </row>
    <row r="487" spans="1:5" ht="34.5" customHeight="1">
      <c r="A487" s="9">
        <v>485</v>
      </c>
      <c r="B487" s="10" t="str">
        <f>"546920230711134937120050"</f>
        <v>546920230711134937120050</v>
      </c>
      <c r="C487" s="10" t="s">
        <v>8</v>
      </c>
      <c r="D487" s="10" t="str">
        <f>"符莘竺"</f>
        <v>符莘竺</v>
      </c>
      <c r="E487" s="10"/>
    </row>
    <row r="488" spans="1:5" ht="34.5" customHeight="1">
      <c r="A488" s="9">
        <v>486</v>
      </c>
      <c r="B488" s="10" t="str">
        <f>"546920230712214741121260"</f>
        <v>546920230712214741121260</v>
      </c>
      <c r="C488" s="10" t="s">
        <v>8</v>
      </c>
      <c r="D488" s="10" t="str">
        <f>"王雅"</f>
        <v>王雅</v>
      </c>
      <c r="E488" s="10"/>
    </row>
    <row r="489" spans="1:5" ht="34.5" customHeight="1">
      <c r="A489" s="9">
        <v>487</v>
      </c>
      <c r="B489" s="10" t="str">
        <f>"546920230712165810121017"</f>
        <v>546920230712165810121017</v>
      </c>
      <c r="C489" s="10" t="s">
        <v>8</v>
      </c>
      <c r="D489" s="10" t="str">
        <f>"邢维雯"</f>
        <v>邢维雯</v>
      </c>
      <c r="E489" s="10"/>
    </row>
    <row r="490" spans="1:5" ht="34.5" customHeight="1">
      <c r="A490" s="9">
        <v>488</v>
      </c>
      <c r="B490" s="10" t="str">
        <f>"546920230712194746121146"</f>
        <v>546920230712194746121146</v>
      </c>
      <c r="C490" s="10" t="s">
        <v>8</v>
      </c>
      <c r="D490" s="10" t="str">
        <f>"邹奇轩"</f>
        <v>邹奇轩</v>
      </c>
      <c r="E490" s="10"/>
    </row>
    <row r="491" spans="1:5" ht="34.5" customHeight="1">
      <c r="A491" s="9">
        <v>489</v>
      </c>
      <c r="B491" s="10" t="str">
        <f>"546920230712213009121235"</f>
        <v>546920230712213009121235</v>
      </c>
      <c r="C491" s="10" t="s">
        <v>8</v>
      </c>
      <c r="D491" s="10" t="str">
        <f>"洪才淦"</f>
        <v>洪才淦</v>
      </c>
      <c r="E491" s="10"/>
    </row>
    <row r="492" spans="1:5" ht="34.5" customHeight="1">
      <c r="A492" s="9">
        <v>490</v>
      </c>
      <c r="B492" s="10" t="str">
        <f>"546920230712214205121253"</f>
        <v>546920230712214205121253</v>
      </c>
      <c r="C492" s="10" t="s">
        <v>8</v>
      </c>
      <c r="D492" s="10" t="str">
        <f>"陈玲妹"</f>
        <v>陈玲妹</v>
      </c>
      <c r="E492" s="10"/>
    </row>
    <row r="493" spans="1:5" ht="34.5" customHeight="1">
      <c r="A493" s="9">
        <v>491</v>
      </c>
      <c r="B493" s="10" t="str">
        <f>"546920230712222152121301"</f>
        <v>546920230712222152121301</v>
      </c>
      <c r="C493" s="10" t="s">
        <v>8</v>
      </c>
      <c r="D493" s="10" t="str">
        <f>"叶碧菁"</f>
        <v>叶碧菁</v>
      </c>
      <c r="E493" s="10"/>
    </row>
    <row r="494" spans="1:5" ht="34.5" customHeight="1">
      <c r="A494" s="9">
        <v>492</v>
      </c>
      <c r="B494" s="10" t="str">
        <f>"546920230712163613120995"</f>
        <v>546920230712163613120995</v>
      </c>
      <c r="C494" s="10" t="s">
        <v>8</v>
      </c>
      <c r="D494" s="10" t="str">
        <f>"袁佳卉"</f>
        <v>袁佳卉</v>
      </c>
      <c r="E494" s="10"/>
    </row>
    <row r="495" spans="1:5" ht="34.5" customHeight="1">
      <c r="A495" s="9">
        <v>493</v>
      </c>
      <c r="B495" s="10" t="str">
        <f>"546920230712131136120817"</f>
        <v>546920230712131136120817</v>
      </c>
      <c r="C495" s="10" t="s">
        <v>8</v>
      </c>
      <c r="D495" s="10" t="str">
        <f>"王平"</f>
        <v>王平</v>
      </c>
      <c r="E495" s="10"/>
    </row>
    <row r="496" spans="1:5" ht="34.5" customHeight="1">
      <c r="A496" s="9">
        <v>494</v>
      </c>
      <c r="B496" s="10" t="str">
        <f>"546920230712153629120926"</f>
        <v>546920230712153629120926</v>
      </c>
      <c r="C496" s="10" t="s">
        <v>8</v>
      </c>
      <c r="D496" s="10" t="str">
        <f>"刘淑妍"</f>
        <v>刘淑妍</v>
      </c>
      <c r="E496" s="10"/>
    </row>
    <row r="497" spans="1:5" ht="34.5" customHeight="1">
      <c r="A497" s="9">
        <v>495</v>
      </c>
      <c r="B497" s="10" t="str">
        <f>"546920230712112920120741"</f>
        <v>546920230712112920120741</v>
      </c>
      <c r="C497" s="10" t="s">
        <v>8</v>
      </c>
      <c r="D497" s="10" t="str">
        <f>"吴名月"</f>
        <v>吴名月</v>
      </c>
      <c r="E497" s="10"/>
    </row>
    <row r="498" spans="1:5" ht="34.5" customHeight="1">
      <c r="A498" s="9">
        <v>496</v>
      </c>
      <c r="B498" s="10" t="str">
        <f>"546920230712221824121294"</f>
        <v>546920230712221824121294</v>
      </c>
      <c r="C498" s="10" t="s">
        <v>8</v>
      </c>
      <c r="D498" s="10" t="str">
        <f>"周保风"</f>
        <v>周保风</v>
      </c>
      <c r="E498" s="10"/>
    </row>
    <row r="499" spans="1:5" ht="34.5" customHeight="1">
      <c r="A499" s="9">
        <v>497</v>
      </c>
      <c r="B499" s="10" t="str">
        <f>"546920230712220941121283"</f>
        <v>546920230712220941121283</v>
      </c>
      <c r="C499" s="10" t="s">
        <v>8</v>
      </c>
      <c r="D499" s="10" t="str">
        <f>"林曼"</f>
        <v>林曼</v>
      </c>
      <c r="E499" s="10"/>
    </row>
    <row r="500" spans="1:5" ht="34.5" customHeight="1">
      <c r="A500" s="9">
        <v>498</v>
      </c>
      <c r="B500" s="10" t="str">
        <f>"546920230712230514121350"</f>
        <v>546920230712230514121350</v>
      </c>
      <c r="C500" s="10" t="s">
        <v>8</v>
      </c>
      <c r="D500" s="10" t="str">
        <f>"张国琼"</f>
        <v>张国琼</v>
      </c>
      <c r="E500" s="10"/>
    </row>
    <row r="501" spans="1:5" ht="34.5" customHeight="1">
      <c r="A501" s="9">
        <v>499</v>
      </c>
      <c r="B501" s="10" t="str">
        <f>"546920230712155356120944"</f>
        <v>546920230712155356120944</v>
      </c>
      <c r="C501" s="10" t="s">
        <v>8</v>
      </c>
      <c r="D501" s="10" t="str">
        <f>"苏芷君"</f>
        <v>苏芷君</v>
      </c>
      <c r="E501" s="10"/>
    </row>
    <row r="502" spans="1:5" ht="34.5" customHeight="1">
      <c r="A502" s="9">
        <v>500</v>
      </c>
      <c r="B502" s="10" t="str">
        <f>"546920230709215920118459"</f>
        <v>546920230709215920118459</v>
      </c>
      <c r="C502" s="10" t="s">
        <v>8</v>
      </c>
      <c r="D502" s="10" t="str">
        <f>"黄蕊"</f>
        <v>黄蕊</v>
      </c>
      <c r="E502" s="10"/>
    </row>
    <row r="503" spans="1:5" ht="34.5" customHeight="1">
      <c r="A503" s="9">
        <v>501</v>
      </c>
      <c r="B503" s="10" t="str">
        <f>"546920230712234609121390"</f>
        <v>546920230712234609121390</v>
      </c>
      <c r="C503" s="10" t="s">
        <v>8</v>
      </c>
      <c r="D503" s="10" t="str">
        <f>"王颖"</f>
        <v>王颖</v>
      </c>
      <c r="E503" s="10"/>
    </row>
    <row r="504" spans="1:5" ht="34.5" customHeight="1">
      <c r="A504" s="9">
        <v>502</v>
      </c>
      <c r="B504" s="10" t="str">
        <f>"546920230712102153120648"</f>
        <v>546920230712102153120648</v>
      </c>
      <c r="C504" s="10" t="s">
        <v>8</v>
      </c>
      <c r="D504" s="10" t="str">
        <f>"简珂欣"</f>
        <v>简珂欣</v>
      </c>
      <c r="E504" s="10"/>
    </row>
    <row r="505" spans="1:5" ht="34.5" customHeight="1">
      <c r="A505" s="9">
        <v>503</v>
      </c>
      <c r="B505" s="10" t="str">
        <f>"546920230707172447114360"</f>
        <v>546920230707172447114360</v>
      </c>
      <c r="C505" s="10" t="s">
        <v>8</v>
      </c>
      <c r="D505" s="10" t="str">
        <f>"李桂荧"</f>
        <v>李桂荧</v>
      </c>
      <c r="E505" s="10"/>
    </row>
    <row r="506" spans="1:5" ht="34.5" customHeight="1">
      <c r="A506" s="9">
        <v>504</v>
      </c>
      <c r="B506" s="10" t="str">
        <f>"546920230712235504121399"</f>
        <v>546920230712235504121399</v>
      </c>
      <c r="C506" s="10" t="s">
        <v>8</v>
      </c>
      <c r="D506" s="10" t="str">
        <f>"胡婷婷"</f>
        <v>胡婷婷</v>
      </c>
      <c r="E506" s="10"/>
    </row>
    <row r="507" spans="1:5" ht="34.5" customHeight="1">
      <c r="A507" s="9">
        <v>505</v>
      </c>
      <c r="B507" s="10" t="str">
        <f>"546920230712235025121398"</f>
        <v>546920230712235025121398</v>
      </c>
      <c r="C507" s="10" t="s">
        <v>8</v>
      </c>
      <c r="D507" s="10" t="str">
        <f>"陈虹亮"</f>
        <v>陈虹亮</v>
      </c>
      <c r="E507" s="10"/>
    </row>
    <row r="508" spans="1:5" ht="34.5" customHeight="1">
      <c r="A508" s="9">
        <v>506</v>
      </c>
      <c r="B508" s="10" t="str">
        <f>"546920230713001254121410"</f>
        <v>546920230713001254121410</v>
      </c>
      <c r="C508" s="10" t="s">
        <v>8</v>
      </c>
      <c r="D508" s="10" t="str">
        <f>"吴华恋"</f>
        <v>吴华恋</v>
      </c>
      <c r="E508" s="10"/>
    </row>
    <row r="509" spans="1:5" ht="34.5" customHeight="1">
      <c r="A509" s="9">
        <v>507</v>
      </c>
      <c r="B509" s="10" t="str">
        <f>"546920230713001257121411"</f>
        <v>546920230713001257121411</v>
      </c>
      <c r="C509" s="10" t="s">
        <v>8</v>
      </c>
      <c r="D509" s="10" t="str">
        <f>"黄瑞怡"</f>
        <v>黄瑞怡</v>
      </c>
      <c r="E509" s="10"/>
    </row>
    <row r="510" spans="1:5" ht="34.5" customHeight="1">
      <c r="A510" s="9">
        <v>508</v>
      </c>
      <c r="B510" s="10" t="str">
        <f>"546920230712234613121391"</f>
        <v>546920230712234613121391</v>
      </c>
      <c r="C510" s="10" t="s">
        <v>8</v>
      </c>
      <c r="D510" s="10" t="str">
        <f>"陈虹"</f>
        <v>陈虹</v>
      </c>
      <c r="E510" s="10"/>
    </row>
    <row r="511" spans="1:5" ht="34.5" customHeight="1">
      <c r="A511" s="9">
        <v>509</v>
      </c>
      <c r="B511" s="10" t="str">
        <f>"546920230713000314121406"</f>
        <v>546920230713000314121406</v>
      </c>
      <c r="C511" s="10" t="s">
        <v>8</v>
      </c>
      <c r="D511" s="10" t="str">
        <f>"王明云"</f>
        <v>王明云</v>
      </c>
      <c r="E511" s="10"/>
    </row>
    <row r="512" spans="1:5" ht="34.5" customHeight="1">
      <c r="A512" s="9">
        <v>510</v>
      </c>
      <c r="B512" s="10" t="str">
        <f>"546920230713002843121417"</f>
        <v>546920230713002843121417</v>
      </c>
      <c r="C512" s="10" t="s">
        <v>8</v>
      </c>
      <c r="D512" s="10" t="str">
        <f>"王映净"</f>
        <v>王映净</v>
      </c>
      <c r="E512" s="10"/>
    </row>
    <row r="513" spans="1:5" ht="34.5" customHeight="1">
      <c r="A513" s="9">
        <v>511</v>
      </c>
      <c r="B513" s="10" t="str">
        <f>"546920230713002859121418"</f>
        <v>546920230713002859121418</v>
      </c>
      <c r="C513" s="10" t="s">
        <v>8</v>
      </c>
      <c r="D513" s="10" t="str">
        <f>"朱芳娜"</f>
        <v>朱芳娜</v>
      </c>
      <c r="E513" s="10"/>
    </row>
    <row r="514" spans="1:5" ht="34.5" customHeight="1">
      <c r="A514" s="9">
        <v>512</v>
      </c>
      <c r="B514" s="10" t="str">
        <f>"546920230710223745119616"</f>
        <v>546920230710223745119616</v>
      </c>
      <c r="C514" s="10" t="s">
        <v>8</v>
      </c>
      <c r="D514" s="10" t="str">
        <f>"周佳月"</f>
        <v>周佳月</v>
      </c>
      <c r="E514" s="10"/>
    </row>
    <row r="515" spans="1:5" ht="34.5" customHeight="1">
      <c r="A515" s="9">
        <v>513</v>
      </c>
      <c r="B515" s="10" t="str">
        <f>"546920230712002019120512"</f>
        <v>546920230712002019120512</v>
      </c>
      <c r="C515" s="10" t="s">
        <v>8</v>
      </c>
      <c r="D515" s="10" t="str">
        <f>"林玉"</f>
        <v>林玉</v>
      </c>
      <c r="E515" s="10"/>
    </row>
    <row r="516" spans="1:5" ht="34.5" customHeight="1">
      <c r="A516" s="9">
        <v>514</v>
      </c>
      <c r="B516" s="10" t="str">
        <f>"546920230713005758121429"</f>
        <v>546920230713005758121429</v>
      </c>
      <c r="C516" s="10" t="s">
        <v>8</v>
      </c>
      <c r="D516" s="10" t="str">
        <f>"蒙明菲"</f>
        <v>蒙明菲</v>
      </c>
      <c r="E516" s="10"/>
    </row>
    <row r="517" spans="1:5" ht="34.5" customHeight="1">
      <c r="A517" s="9">
        <v>515</v>
      </c>
      <c r="B517" s="10" t="str">
        <f>"546920230707174307114419"</f>
        <v>546920230707174307114419</v>
      </c>
      <c r="C517" s="10" t="s">
        <v>8</v>
      </c>
      <c r="D517" s="10" t="str">
        <f>"王珍珍"</f>
        <v>王珍珍</v>
      </c>
      <c r="E517" s="10"/>
    </row>
    <row r="518" spans="1:5" ht="34.5" customHeight="1">
      <c r="A518" s="9">
        <v>516</v>
      </c>
      <c r="B518" s="10" t="str">
        <f>"546920230712123638120790"</f>
        <v>546920230712123638120790</v>
      </c>
      <c r="C518" s="10" t="s">
        <v>8</v>
      </c>
      <c r="D518" s="10" t="str">
        <f>"李连玉"</f>
        <v>李连玉</v>
      </c>
      <c r="E518" s="10"/>
    </row>
    <row r="519" spans="1:5" ht="34.5" customHeight="1">
      <c r="A519" s="9">
        <v>517</v>
      </c>
      <c r="B519" s="10" t="str">
        <f>"546920230712234723121392"</f>
        <v>546920230712234723121392</v>
      </c>
      <c r="C519" s="10" t="s">
        <v>8</v>
      </c>
      <c r="D519" s="10" t="str">
        <f>"王引花"</f>
        <v>王引花</v>
      </c>
      <c r="E519" s="10"/>
    </row>
    <row r="520" spans="1:5" ht="34.5" customHeight="1">
      <c r="A520" s="9">
        <v>518</v>
      </c>
      <c r="B520" s="10" t="str">
        <f>"546920230709112907118030"</f>
        <v>546920230709112907118030</v>
      </c>
      <c r="C520" s="10" t="s">
        <v>8</v>
      </c>
      <c r="D520" s="10" t="str">
        <f>"李华欣"</f>
        <v>李华欣</v>
      </c>
      <c r="E520" s="10"/>
    </row>
    <row r="521" spans="1:5" ht="34.5" customHeight="1">
      <c r="A521" s="9">
        <v>519</v>
      </c>
      <c r="B521" s="10" t="str">
        <f>"546920230713024658121437"</f>
        <v>546920230713024658121437</v>
      </c>
      <c r="C521" s="10" t="s">
        <v>8</v>
      </c>
      <c r="D521" s="10" t="str">
        <f>"王远芬"</f>
        <v>王远芬</v>
      </c>
      <c r="E521" s="10"/>
    </row>
    <row r="522" spans="1:5" ht="34.5" customHeight="1">
      <c r="A522" s="9">
        <v>520</v>
      </c>
      <c r="B522" s="10" t="str">
        <f>"546920230712193523121136"</f>
        <v>546920230712193523121136</v>
      </c>
      <c r="C522" s="10" t="s">
        <v>8</v>
      </c>
      <c r="D522" s="10" t="str">
        <f>"唐海梅"</f>
        <v>唐海梅</v>
      </c>
      <c r="E522" s="10"/>
    </row>
    <row r="523" spans="1:5" ht="34.5" customHeight="1">
      <c r="A523" s="9">
        <v>521</v>
      </c>
      <c r="B523" s="10" t="str">
        <f>"546920230713091803121497"</f>
        <v>546920230713091803121497</v>
      </c>
      <c r="C523" s="10" t="s">
        <v>8</v>
      </c>
      <c r="D523" s="10" t="str">
        <f>"谭琳萱"</f>
        <v>谭琳萱</v>
      </c>
      <c r="E523" s="10"/>
    </row>
    <row r="524" spans="1:5" ht="34.5" customHeight="1">
      <c r="A524" s="9">
        <v>522</v>
      </c>
      <c r="B524" s="10" t="str">
        <f>"546920230712232658121374"</f>
        <v>546920230712232658121374</v>
      </c>
      <c r="C524" s="10" t="s">
        <v>8</v>
      </c>
      <c r="D524" s="10" t="str">
        <f>"陈春宇"</f>
        <v>陈春宇</v>
      </c>
      <c r="E524" s="10"/>
    </row>
    <row r="525" spans="1:5" ht="34.5" customHeight="1">
      <c r="A525" s="9">
        <v>523</v>
      </c>
      <c r="B525" s="10" t="str">
        <f>"546920230713075854121452"</f>
        <v>546920230713075854121452</v>
      </c>
      <c r="C525" s="10" t="s">
        <v>8</v>
      </c>
      <c r="D525" s="10" t="str">
        <f>"陈春燕"</f>
        <v>陈春燕</v>
      </c>
      <c r="E525" s="10"/>
    </row>
    <row r="526" spans="1:5" ht="34.5" customHeight="1">
      <c r="A526" s="9">
        <v>524</v>
      </c>
      <c r="B526" s="10" t="str">
        <f>"546920230711155902120169"</f>
        <v>546920230711155902120169</v>
      </c>
      <c r="C526" s="10" t="s">
        <v>8</v>
      </c>
      <c r="D526" s="10" t="str">
        <f>"王蕾"</f>
        <v>王蕾</v>
      </c>
      <c r="E526" s="10"/>
    </row>
    <row r="527" spans="1:5" ht="34.5" customHeight="1">
      <c r="A527" s="9">
        <v>525</v>
      </c>
      <c r="B527" s="10" t="str">
        <f>"546920230712005316120522"</f>
        <v>546920230712005316120522</v>
      </c>
      <c r="C527" s="10" t="s">
        <v>8</v>
      </c>
      <c r="D527" s="10" t="str">
        <f>"陈紫靖"</f>
        <v>陈紫靖</v>
      </c>
      <c r="E527" s="10"/>
    </row>
    <row r="528" spans="1:5" ht="34.5" customHeight="1">
      <c r="A528" s="9">
        <v>526</v>
      </c>
      <c r="B528" s="10" t="str">
        <f>"546920230713093806121519"</f>
        <v>546920230713093806121519</v>
      </c>
      <c r="C528" s="10" t="s">
        <v>8</v>
      </c>
      <c r="D528" s="10" t="str">
        <f>"羊莉"</f>
        <v>羊莉</v>
      </c>
      <c r="E528" s="10"/>
    </row>
    <row r="529" spans="1:5" ht="34.5" customHeight="1">
      <c r="A529" s="9">
        <v>527</v>
      </c>
      <c r="B529" s="10" t="str">
        <f>"546920230707105257112466"</f>
        <v>546920230707105257112466</v>
      </c>
      <c r="C529" s="10" t="s">
        <v>8</v>
      </c>
      <c r="D529" s="10" t="str">
        <f>"晁瑜敏"</f>
        <v>晁瑜敏</v>
      </c>
      <c r="E529" s="10"/>
    </row>
    <row r="530" spans="1:5" ht="34.5" customHeight="1">
      <c r="A530" s="9">
        <v>528</v>
      </c>
      <c r="B530" s="10" t="str">
        <f>"546920230712210553121215"</f>
        <v>546920230712210553121215</v>
      </c>
      <c r="C530" s="10" t="s">
        <v>8</v>
      </c>
      <c r="D530" s="10" t="str">
        <f>"陈海欢"</f>
        <v>陈海欢</v>
      </c>
      <c r="E530" s="10"/>
    </row>
    <row r="531" spans="1:5" ht="34.5" customHeight="1">
      <c r="A531" s="9">
        <v>529</v>
      </c>
      <c r="B531" s="10" t="str">
        <f>"546920230712231114121354"</f>
        <v>546920230712231114121354</v>
      </c>
      <c r="C531" s="10" t="s">
        <v>8</v>
      </c>
      <c r="D531" s="10" t="str">
        <f>"陈云柳"</f>
        <v>陈云柳</v>
      </c>
      <c r="E531" s="10"/>
    </row>
    <row r="532" spans="1:5" ht="34.5" customHeight="1">
      <c r="A532" s="9">
        <v>530</v>
      </c>
      <c r="B532" s="10" t="str">
        <f>"546920230713100111121545"</f>
        <v>546920230713100111121545</v>
      </c>
      <c r="C532" s="10" t="s">
        <v>8</v>
      </c>
      <c r="D532" s="10" t="str">
        <f>"陈燕"</f>
        <v>陈燕</v>
      </c>
      <c r="E532" s="10"/>
    </row>
    <row r="533" spans="1:5" ht="34.5" customHeight="1">
      <c r="A533" s="9">
        <v>531</v>
      </c>
      <c r="B533" s="10" t="str">
        <f>"546920230713092218121504"</f>
        <v>546920230713092218121504</v>
      </c>
      <c r="C533" s="10" t="s">
        <v>8</v>
      </c>
      <c r="D533" s="10" t="str">
        <f>"李诗婕"</f>
        <v>李诗婕</v>
      </c>
      <c r="E533" s="10"/>
    </row>
    <row r="534" spans="1:5" ht="34.5" customHeight="1">
      <c r="A534" s="9">
        <v>532</v>
      </c>
      <c r="B534" s="10" t="str">
        <f>"546920230713100948121555"</f>
        <v>546920230713100948121555</v>
      </c>
      <c r="C534" s="10" t="s">
        <v>8</v>
      </c>
      <c r="D534" s="10" t="str">
        <f>"王艺萤"</f>
        <v>王艺萤</v>
      </c>
      <c r="E534" s="10"/>
    </row>
    <row r="535" spans="1:5" ht="34.5" customHeight="1">
      <c r="A535" s="9">
        <v>533</v>
      </c>
      <c r="B535" s="10" t="str">
        <f>"546920230713102624121567"</f>
        <v>546920230713102624121567</v>
      </c>
      <c r="C535" s="10" t="s">
        <v>8</v>
      </c>
      <c r="D535" s="10" t="str">
        <f>"符吉仙"</f>
        <v>符吉仙</v>
      </c>
      <c r="E535" s="10"/>
    </row>
    <row r="536" spans="1:5" ht="34.5" customHeight="1">
      <c r="A536" s="9">
        <v>534</v>
      </c>
      <c r="B536" s="10" t="str">
        <f>"546920230710222146119604"</f>
        <v>546920230710222146119604</v>
      </c>
      <c r="C536" s="10" t="s">
        <v>8</v>
      </c>
      <c r="D536" s="10" t="str">
        <f>"冯亦馨"</f>
        <v>冯亦馨</v>
      </c>
      <c r="E536" s="10"/>
    </row>
    <row r="537" spans="1:5" ht="34.5" customHeight="1">
      <c r="A537" s="9">
        <v>535</v>
      </c>
      <c r="B537" s="10" t="str">
        <f>"546920230713105620121595"</f>
        <v>546920230713105620121595</v>
      </c>
      <c r="C537" s="10" t="s">
        <v>8</v>
      </c>
      <c r="D537" s="10" t="str">
        <f>"董沐"</f>
        <v>董沐</v>
      </c>
      <c r="E537" s="10"/>
    </row>
    <row r="538" spans="1:5" ht="34.5" customHeight="1">
      <c r="A538" s="9">
        <v>536</v>
      </c>
      <c r="B538" s="10" t="str">
        <f>"546920230712234016121383"</f>
        <v>546920230712234016121383</v>
      </c>
      <c r="C538" s="10" t="s">
        <v>8</v>
      </c>
      <c r="D538" s="10" t="str">
        <f>"李悦悦"</f>
        <v>李悦悦</v>
      </c>
      <c r="E538" s="10"/>
    </row>
    <row r="539" spans="1:5" ht="34.5" customHeight="1">
      <c r="A539" s="9">
        <v>537</v>
      </c>
      <c r="B539" s="10" t="str">
        <f>"546920230712095721120616"</f>
        <v>546920230712095721120616</v>
      </c>
      <c r="C539" s="10" t="s">
        <v>8</v>
      </c>
      <c r="D539" s="10" t="str">
        <f>"王婷"</f>
        <v>王婷</v>
      </c>
      <c r="E539" s="10"/>
    </row>
    <row r="540" spans="1:5" ht="34.5" customHeight="1">
      <c r="A540" s="9">
        <v>538</v>
      </c>
      <c r="B540" s="10" t="str">
        <f>"546920230713104302121580"</f>
        <v>546920230713104302121580</v>
      </c>
      <c r="C540" s="10" t="s">
        <v>8</v>
      </c>
      <c r="D540" s="10" t="str">
        <f>"杨玉飞"</f>
        <v>杨玉飞</v>
      </c>
      <c r="E540" s="10"/>
    </row>
    <row r="541" spans="1:5" ht="34.5" customHeight="1">
      <c r="A541" s="9">
        <v>539</v>
      </c>
      <c r="B541" s="10" t="str">
        <f>"546920230713103331121573"</f>
        <v>546920230713103331121573</v>
      </c>
      <c r="C541" s="10" t="s">
        <v>8</v>
      </c>
      <c r="D541" s="10" t="str">
        <f>"杜冰瑞"</f>
        <v>杜冰瑞</v>
      </c>
      <c r="E541" s="10"/>
    </row>
    <row r="542" spans="1:5" ht="34.5" customHeight="1">
      <c r="A542" s="9">
        <v>540</v>
      </c>
      <c r="B542" s="10" t="str">
        <f>"546920230707211355115054"</f>
        <v>546920230707211355115054</v>
      </c>
      <c r="C542" s="10" t="s">
        <v>8</v>
      </c>
      <c r="D542" s="10" t="str">
        <f>"王诗云"</f>
        <v>王诗云</v>
      </c>
      <c r="E542" s="10"/>
    </row>
    <row r="543" spans="1:5" ht="34.5" customHeight="1">
      <c r="A543" s="9">
        <v>541</v>
      </c>
      <c r="B543" s="10" t="str">
        <f>"546920230713114201121647"</f>
        <v>546920230713114201121647</v>
      </c>
      <c r="C543" s="10" t="s">
        <v>8</v>
      </c>
      <c r="D543" s="10" t="str">
        <f>"文诒平"</f>
        <v>文诒平</v>
      </c>
      <c r="E543" s="10"/>
    </row>
    <row r="544" spans="1:5" ht="34.5" customHeight="1">
      <c r="A544" s="9">
        <v>542</v>
      </c>
      <c r="B544" s="10" t="str">
        <f>"546920230712101540120638"</f>
        <v>546920230712101540120638</v>
      </c>
      <c r="C544" s="10" t="s">
        <v>8</v>
      </c>
      <c r="D544" s="10" t="str">
        <f>"陈燕"</f>
        <v>陈燕</v>
      </c>
      <c r="E544" s="10"/>
    </row>
    <row r="545" spans="1:5" ht="34.5" customHeight="1">
      <c r="A545" s="9">
        <v>543</v>
      </c>
      <c r="B545" s="10" t="str">
        <f>"546920230713112920121628"</f>
        <v>546920230713112920121628</v>
      </c>
      <c r="C545" s="10" t="s">
        <v>8</v>
      </c>
      <c r="D545" s="10" t="str">
        <f>"黄琼真"</f>
        <v>黄琼真</v>
      </c>
      <c r="E545" s="10"/>
    </row>
    <row r="546" spans="1:5" ht="34.5" customHeight="1">
      <c r="A546" s="9">
        <v>544</v>
      </c>
      <c r="B546" s="10" t="str">
        <f>"546920230707081455111594"</f>
        <v>546920230707081455111594</v>
      </c>
      <c r="C546" s="10" t="s">
        <v>9</v>
      </c>
      <c r="D546" s="10" t="str">
        <f>"严蕊"</f>
        <v>严蕊</v>
      </c>
      <c r="E546" s="10"/>
    </row>
    <row r="547" spans="1:5" ht="34.5" customHeight="1">
      <c r="A547" s="9">
        <v>545</v>
      </c>
      <c r="B547" s="10" t="str">
        <f>"546920230707123016112974"</f>
        <v>546920230707123016112974</v>
      </c>
      <c r="C547" s="10" t="s">
        <v>9</v>
      </c>
      <c r="D547" s="10" t="str">
        <f>"谢钰婉"</f>
        <v>谢钰婉</v>
      </c>
      <c r="E547" s="10"/>
    </row>
    <row r="548" spans="1:5" ht="34.5" customHeight="1">
      <c r="A548" s="9">
        <v>546</v>
      </c>
      <c r="B548" s="10" t="str">
        <f>"546920230707162055114069"</f>
        <v>546920230707162055114069</v>
      </c>
      <c r="C548" s="10" t="s">
        <v>9</v>
      </c>
      <c r="D548" s="10" t="str">
        <f>"冯艺麒"</f>
        <v>冯艺麒</v>
      </c>
      <c r="E548" s="10"/>
    </row>
    <row r="549" spans="1:5" ht="34.5" customHeight="1">
      <c r="A549" s="9">
        <v>547</v>
      </c>
      <c r="B549" s="10" t="str">
        <f>"546920230707181927114538"</f>
        <v>546920230707181927114538</v>
      </c>
      <c r="C549" s="10" t="s">
        <v>9</v>
      </c>
      <c r="D549" s="10" t="str">
        <f>"吉悦"</f>
        <v>吉悦</v>
      </c>
      <c r="E549" s="10"/>
    </row>
    <row r="550" spans="1:5" ht="34.5" customHeight="1">
      <c r="A550" s="9">
        <v>548</v>
      </c>
      <c r="B550" s="10" t="str">
        <f>"546920230707164929114203"</f>
        <v>546920230707164929114203</v>
      </c>
      <c r="C550" s="10" t="s">
        <v>9</v>
      </c>
      <c r="D550" s="10" t="str">
        <f>"郭利"</f>
        <v>郭利</v>
      </c>
      <c r="E550" s="10"/>
    </row>
    <row r="551" spans="1:5" ht="34.5" customHeight="1">
      <c r="A551" s="9">
        <v>549</v>
      </c>
      <c r="B551" s="10" t="str">
        <f>"546920230708105713116196"</f>
        <v>546920230708105713116196</v>
      </c>
      <c r="C551" s="10" t="s">
        <v>9</v>
      </c>
      <c r="D551" s="10" t="str">
        <f>"吴广妹"</f>
        <v>吴广妹</v>
      </c>
      <c r="E551" s="10"/>
    </row>
    <row r="552" spans="1:5" ht="34.5" customHeight="1">
      <c r="A552" s="9">
        <v>550</v>
      </c>
      <c r="B552" s="10" t="str">
        <f>"546920230708154855117281"</f>
        <v>546920230708154855117281</v>
      </c>
      <c r="C552" s="10" t="s">
        <v>9</v>
      </c>
      <c r="D552" s="10" t="str">
        <f>"郭宇航"</f>
        <v>郭宇航</v>
      </c>
      <c r="E552" s="10"/>
    </row>
    <row r="553" spans="1:5" ht="34.5" customHeight="1">
      <c r="A553" s="9">
        <v>551</v>
      </c>
      <c r="B553" s="10" t="str">
        <f>"546920230709003430117889"</f>
        <v>546920230709003430117889</v>
      </c>
      <c r="C553" s="10" t="s">
        <v>9</v>
      </c>
      <c r="D553" s="10" t="str">
        <f>"符传雄"</f>
        <v>符传雄</v>
      </c>
      <c r="E553" s="10"/>
    </row>
    <row r="554" spans="1:5" ht="34.5" customHeight="1">
      <c r="A554" s="9">
        <v>552</v>
      </c>
      <c r="B554" s="10" t="str">
        <f>"546920230709101133117972"</f>
        <v>546920230709101133117972</v>
      </c>
      <c r="C554" s="10" t="s">
        <v>9</v>
      </c>
      <c r="D554" s="10" t="str">
        <f>"符长丹"</f>
        <v>符长丹</v>
      </c>
      <c r="E554" s="10"/>
    </row>
    <row r="555" spans="1:5" ht="34.5" customHeight="1">
      <c r="A555" s="9">
        <v>553</v>
      </c>
      <c r="B555" s="10" t="str">
        <f>"546920230709224302118510"</f>
        <v>546920230709224302118510</v>
      </c>
      <c r="C555" s="10" t="s">
        <v>9</v>
      </c>
      <c r="D555" s="10" t="str">
        <f>"符淑娇"</f>
        <v>符淑娇</v>
      </c>
      <c r="E555" s="10"/>
    </row>
    <row r="556" spans="1:5" ht="34.5" customHeight="1">
      <c r="A556" s="9">
        <v>554</v>
      </c>
      <c r="B556" s="10" t="str">
        <f>"546920230710110038118958"</f>
        <v>546920230710110038118958</v>
      </c>
      <c r="C556" s="10" t="s">
        <v>9</v>
      </c>
      <c r="D556" s="10" t="str">
        <f>"刘燕苗"</f>
        <v>刘燕苗</v>
      </c>
      <c r="E556" s="10"/>
    </row>
    <row r="557" spans="1:5" ht="34.5" customHeight="1">
      <c r="A557" s="9">
        <v>555</v>
      </c>
      <c r="B557" s="10" t="str">
        <f>"546920230710160530119300"</f>
        <v>546920230710160530119300</v>
      </c>
      <c r="C557" s="10" t="s">
        <v>9</v>
      </c>
      <c r="D557" s="10" t="str">
        <f>"林菜"</f>
        <v>林菜</v>
      </c>
      <c r="E557" s="10"/>
    </row>
    <row r="558" spans="1:5" ht="34.5" customHeight="1">
      <c r="A558" s="9">
        <v>556</v>
      </c>
      <c r="B558" s="10" t="str">
        <f>"546920230710142439119194"</f>
        <v>546920230710142439119194</v>
      </c>
      <c r="C558" s="10" t="s">
        <v>9</v>
      </c>
      <c r="D558" s="10" t="str">
        <f>"黄丹丽"</f>
        <v>黄丹丽</v>
      </c>
      <c r="E558" s="10"/>
    </row>
    <row r="559" spans="1:5" ht="34.5" customHeight="1">
      <c r="A559" s="9">
        <v>557</v>
      </c>
      <c r="B559" s="10" t="str">
        <f>"546920230710183943119413"</f>
        <v>546920230710183943119413</v>
      </c>
      <c r="C559" s="10" t="s">
        <v>9</v>
      </c>
      <c r="D559" s="10" t="str">
        <f>"刘雪"</f>
        <v>刘雪</v>
      </c>
      <c r="E559" s="10"/>
    </row>
    <row r="560" spans="1:5" ht="34.5" customHeight="1">
      <c r="A560" s="9">
        <v>558</v>
      </c>
      <c r="B560" s="10" t="str">
        <f>"546920230707222632115295"</f>
        <v>546920230707222632115295</v>
      </c>
      <c r="C560" s="10" t="s">
        <v>9</v>
      </c>
      <c r="D560" s="10" t="str">
        <f>"吴佩穗"</f>
        <v>吴佩穗</v>
      </c>
      <c r="E560" s="10"/>
    </row>
    <row r="561" spans="1:5" ht="34.5" customHeight="1">
      <c r="A561" s="9">
        <v>559</v>
      </c>
      <c r="B561" s="10" t="str">
        <f>"546920230710221852119599"</f>
        <v>546920230710221852119599</v>
      </c>
      <c r="C561" s="10" t="s">
        <v>9</v>
      </c>
      <c r="D561" s="10" t="str">
        <f>"陈丽英"</f>
        <v>陈丽英</v>
      </c>
      <c r="E561" s="10"/>
    </row>
    <row r="562" spans="1:5" ht="34.5" customHeight="1">
      <c r="A562" s="9">
        <v>560</v>
      </c>
      <c r="B562" s="10" t="str">
        <f>"546920230709144939118139"</f>
        <v>546920230709144939118139</v>
      </c>
      <c r="C562" s="10" t="s">
        <v>9</v>
      </c>
      <c r="D562" s="10" t="str">
        <f>"陈雅婷"</f>
        <v>陈雅婷</v>
      </c>
      <c r="E562" s="10"/>
    </row>
    <row r="563" spans="1:5" ht="34.5" customHeight="1">
      <c r="A563" s="9">
        <v>561</v>
      </c>
      <c r="B563" s="10" t="str">
        <f>"546920230707220250115219"</f>
        <v>546920230707220250115219</v>
      </c>
      <c r="C563" s="10" t="s">
        <v>9</v>
      </c>
      <c r="D563" s="10" t="str">
        <f>"林菲菲"</f>
        <v>林菲菲</v>
      </c>
      <c r="E563" s="10"/>
    </row>
    <row r="564" spans="1:5" ht="34.5" customHeight="1">
      <c r="A564" s="9">
        <v>562</v>
      </c>
      <c r="B564" s="10" t="str">
        <f>"546920230711114008119955"</f>
        <v>546920230711114008119955</v>
      </c>
      <c r="C564" s="10" t="s">
        <v>9</v>
      </c>
      <c r="D564" s="10" t="str">
        <f>"陈婷婷"</f>
        <v>陈婷婷</v>
      </c>
      <c r="E564" s="10"/>
    </row>
    <row r="565" spans="1:5" ht="34.5" customHeight="1">
      <c r="A565" s="9">
        <v>563</v>
      </c>
      <c r="B565" s="10" t="str">
        <f>"546920230711114857119968"</f>
        <v>546920230711114857119968</v>
      </c>
      <c r="C565" s="10" t="s">
        <v>9</v>
      </c>
      <c r="D565" s="10" t="str">
        <f>"何菁霜"</f>
        <v>何菁霜</v>
      </c>
      <c r="E565" s="10"/>
    </row>
    <row r="566" spans="1:5" ht="34.5" customHeight="1">
      <c r="A566" s="9">
        <v>564</v>
      </c>
      <c r="B566" s="10" t="str">
        <f>"546920230711212840120395"</f>
        <v>546920230711212840120395</v>
      </c>
      <c r="C566" s="10" t="s">
        <v>9</v>
      </c>
      <c r="D566" s="10" t="str">
        <f>"许淋婷"</f>
        <v>许淋婷</v>
      </c>
      <c r="E566" s="10"/>
    </row>
    <row r="567" spans="1:5" ht="34.5" customHeight="1">
      <c r="A567" s="9">
        <v>565</v>
      </c>
      <c r="B567" s="10" t="str">
        <f>"546920230707081954111607"</f>
        <v>546920230707081954111607</v>
      </c>
      <c r="C567" s="10" t="s">
        <v>9</v>
      </c>
      <c r="D567" s="10" t="str">
        <f>"王金艳"</f>
        <v>王金艳</v>
      </c>
      <c r="E567" s="10"/>
    </row>
    <row r="568" spans="1:5" ht="34.5" customHeight="1">
      <c r="A568" s="9">
        <v>566</v>
      </c>
      <c r="B568" s="10" t="str">
        <f>"546920230712162535120980"</f>
        <v>546920230712162535120980</v>
      </c>
      <c r="C568" s="10" t="s">
        <v>9</v>
      </c>
      <c r="D568" s="10" t="str">
        <f>"梁淑芸"</f>
        <v>梁淑芸</v>
      </c>
      <c r="E568" s="10"/>
    </row>
    <row r="569" spans="1:5" ht="34.5" customHeight="1">
      <c r="A569" s="9">
        <v>567</v>
      </c>
      <c r="B569" s="10" t="str">
        <f>"546920230712162443120977"</f>
        <v>546920230712162443120977</v>
      </c>
      <c r="C569" s="10" t="s">
        <v>9</v>
      </c>
      <c r="D569" s="10" t="str">
        <f>"彭玲"</f>
        <v>彭玲</v>
      </c>
      <c r="E569" s="10"/>
    </row>
    <row r="570" spans="1:5" ht="34.5" customHeight="1">
      <c r="A570" s="9">
        <v>568</v>
      </c>
      <c r="B570" s="10" t="str">
        <f>"546920230712193630121139"</f>
        <v>546920230712193630121139</v>
      </c>
      <c r="C570" s="10" t="s">
        <v>9</v>
      </c>
      <c r="D570" s="10" t="str">
        <f>"郭永霞"</f>
        <v>郭永霞</v>
      </c>
      <c r="E570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2023-07-14T00:41:21Z</dcterms:created>
  <dcterms:modified xsi:type="dcterms:W3CDTF">2023-07-18T04:56:59Z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93267D370B034A248D8F2267424D02A9_13</vt:lpwstr>
  </property>
  <property fmtid="{D5CDD505-2E9C-101B-9397-08002B2CF9AE}" pid="4" name="KSOProductBuildV">
    <vt:lpwstr>2052-11.1.0.14309</vt:lpwstr>
  </property>
</Properties>
</file>