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5695_6508162a9eb49" sheetId="1" r:id="rId1"/>
  </sheets>
  <definedNames>
    <definedName name="_xlnm._FilterDatabase" localSheetId="0" hidden="1">'5695_6508162a9eb49'!$A$1:$I$122</definedName>
  </definedNames>
  <calcPr calcId="144525"/>
</workbook>
</file>

<file path=xl/sharedStrings.xml><?xml version="1.0" encoding="utf-8"?>
<sst xmlns="http://schemas.openxmlformats.org/spreadsheetml/2006/main" count="372" uniqueCount="12">
  <si>
    <t>报考号</t>
  </si>
  <si>
    <t>岗位代码</t>
  </si>
  <si>
    <t>岗位名称</t>
  </si>
  <si>
    <t>姓名</t>
  </si>
  <si>
    <t>准考证号</t>
  </si>
  <si>
    <t>考点名称</t>
  </si>
  <si>
    <t>考点地址</t>
  </si>
  <si>
    <t>考点号</t>
  </si>
  <si>
    <t>笔试成绩</t>
  </si>
  <si>
    <t>专业技术人员</t>
  </si>
  <si>
    <t>濉溪县实验小学</t>
  </si>
  <si>
    <t>淮北市濉溪县淮海路南路88号（县加油站南300米，淮海南路西侧）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</si>
</sst>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selection activeCell="J1" sqref="J$1:J$1048576"/>
    </sheetView>
  </sheetViews>
  <sheetFormatPr defaultColWidth="9" defaultRowHeight="14.1" customHeight="1"/>
  <cols>
    <col min="1" max="1" width="27.25" customWidth="1"/>
    <col min="2" max="2" width="11.125" customWidth="1"/>
    <col min="3" max="3" width="14.5" customWidth="1"/>
    <col min="5" max="5" width="11.625" customWidth="1"/>
    <col min="6" max="8" width="9" hidden="1" customWidth="1"/>
    <col min="9" max="9" width="9" style="2"/>
  </cols>
  <sheetData>
    <row r="1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</row>
    <row r="2" customHeight="1" spans="1:9">
      <c r="A2" s="3" t="str">
        <f>"56952023090410571985144"</f>
        <v>56952023090410571985144</v>
      </c>
      <c r="B2" s="3" t="str">
        <f t="shared" ref="B2:B65" si="0">"202301"</f>
        <v>202301</v>
      </c>
      <c r="C2" s="3" t="s">
        <v>9</v>
      </c>
      <c r="D2" s="3" t="str">
        <f>"刘威"</f>
        <v>刘威</v>
      </c>
      <c r="E2" s="3" t="str">
        <f>"2023090629"</f>
        <v>2023090629</v>
      </c>
      <c r="F2" s="3" t="s">
        <v>10</v>
      </c>
      <c r="G2" s="3" t="s">
        <v>11</v>
      </c>
      <c r="H2" s="3" t="str">
        <f t="shared" ref="H2:H65" si="1">"01"</f>
        <v>01</v>
      </c>
      <c r="I2" s="7">
        <v>76</v>
      </c>
    </row>
    <row r="3" customHeight="1" spans="1:9">
      <c r="A3" s="3" t="str">
        <f>"56952023090408542284010"</f>
        <v>56952023090408542284010</v>
      </c>
      <c r="B3" s="3" t="str">
        <f t="shared" si="0"/>
        <v>202301</v>
      </c>
      <c r="C3" s="3" t="s">
        <v>9</v>
      </c>
      <c r="D3" s="3" t="str">
        <f>"胡微笑"</f>
        <v>胡微笑</v>
      </c>
      <c r="E3" s="3" t="str">
        <f>"2023090222"</f>
        <v>2023090222</v>
      </c>
      <c r="F3" s="3" t="s">
        <v>10</v>
      </c>
      <c r="G3" s="3" t="s">
        <v>11</v>
      </c>
      <c r="H3" s="3" t="str">
        <f t="shared" si="1"/>
        <v>01</v>
      </c>
      <c r="I3" s="7">
        <v>75.4</v>
      </c>
    </row>
    <row r="4" customHeight="1" spans="1:9">
      <c r="A4" s="3" t="str">
        <f>"56952023090412404285863"</f>
        <v>56952023090412404285863</v>
      </c>
      <c r="B4" s="3" t="str">
        <f t="shared" si="0"/>
        <v>202301</v>
      </c>
      <c r="C4" s="3" t="s">
        <v>9</v>
      </c>
      <c r="D4" s="3" t="str">
        <f>"黄莹莹"</f>
        <v>黄莹莹</v>
      </c>
      <c r="E4" s="3" t="str">
        <f>"2023090819"</f>
        <v>2023090819</v>
      </c>
      <c r="F4" s="3" t="s">
        <v>10</v>
      </c>
      <c r="G4" s="3" t="s">
        <v>11</v>
      </c>
      <c r="H4" s="3" t="str">
        <f t="shared" si="1"/>
        <v>01</v>
      </c>
      <c r="I4" s="7">
        <v>72.8</v>
      </c>
    </row>
    <row r="5" customHeight="1" spans="1:9">
      <c r="A5" s="3" t="str">
        <f>"569520230907232356110733"</f>
        <v>569520230907232356110733</v>
      </c>
      <c r="B5" s="3" t="str">
        <f t="shared" si="0"/>
        <v>202301</v>
      </c>
      <c r="C5" s="3" t="s">
        <v>9</v>
      </c>
      <c r="D5" s="3" t="str">
        <f>"马创伟"</f>
        <v>马创伟</v>
      </c>
      <c r="E5" s="3" t="str">
        <f>"2023090328"</f>
        <v>2023090328</v>
      </c>
      <c r="F5" s="3" t="s">
        <v>10</v>
      </c>
      <c r="G5" s="3" t="s">
        <v>11</v>
      </c>
      <c r="H5" s="3" t="str">
        <f t="shared" si="1"/>
        <v>01</v>
      </c>
      <c r="I5" s="7">
        <v>72.7</v>
      </c>
    </row>
    <row r="6" customHeight="1" spans="1:9">
      <c r="A6" s="3" t="str">
        <f>"56952023090415525686743"</f>
        <v>56952023090415525686743</v>
      </c>
      <c r="B6" s="3" t="str">
        <f t="shared" si="0"/>
        <v>202301</v>
      </c>
      <c r="C6" s="3" t="s">
        <v>9</v>
      </c>
      <c r="D6" s="3" t="str">
        <f>"邱彪"</f>
        <v>邱彪</v>
      </c>
      <c r="E6" s="3" t="str">
        <f>"2023090303"</f>
        <v>2023090303</v>
      </c>
      <c r="F6" s="3" t="s">
        <v>10</v>
      </c>
      <c r="G6" s="3" t="s">
        <v>11</v>
      </c>
      <c r="H6" s="3" t="str">
        <f t="shared" si="1"/>
        <v>01</v>
      </c>
      <c r="I6" s="7">
        <v>72.3</v>
      </c>
    </row>
    <row r="7" customHeight="1" spans="1:9">
      <c r="A7" s="3" t="str">
        <f>"56952023090521224889715"</f>
        <v>56952023090521224889715</v>
      </c>
      <c r="B7" s="3" t="str">
        <f t="shared" si="0"/>
        <v>202301</v>
      </c>
      <c r="C7" s="3" t="s">
        <v>9</v>
      </c>
      <c r="D7" s="3" t="str">
        <f>"马新宇"</f>
        <v>马新宇</v>
      </c>
      <c r="E7" s="3" t="str">
        <f>"2023090830"</f>
        <v>2023090830</v>
      </c>
      <c r="F7" s="3" t="s">
        <v>10</v>
      </c>
      <c r="G7" s="3" t="s">
        <v>11</v>
      </c>
      <c r="H7" s="3" t="str">
        <f t="shared" si="1"/>
        <v>01</v>
      </c>
      <c r="I7" s="7">
        <v>72</v>
      </c>
    </row>
    <row r="8" customHeight="1" spans="1:9">
      <c r="A8" s="3" t="str">
        <f>"56952023090409350184482"</f>
        <v>56952023090409350184482</v>
      </c>
      <c r="B8" s="3" t="str">
        <f t="shared" si="0"/>
        <v>202301</v>
      </c>
      <c r="C8" s="3" t="s">
        <v>9</v>
      </c>
      <c r="D8" s="3" t="str">
        <f>"任昀昊"</f>
        <v>任昀昊</v>
      </c>
      <c r="E8" s="3" t="str">
        <f>"2023090112"</f>
        <v>2023090112</v>
      </c>
      <c r="F8" s="3" t="s">
        <v>10</v>
      </c>
      <c r="G8" s="3" t="s">
        <v>11</v>
      </c>
      <c r="H8" s="3" t="str">
        <f t="shared" si="1"/>
        <v>01</v>
      </c>
      <c r="I8" s="7">
        <v>70.5</v>
      </c>
    </row>
    <row r="9" customHeight="1" spans="1:9">
      <c r="A9" s="3" t="str">
        <f>"56952023090412313185784"</f>
        <v>56952023090412313185784</v>
      </c>
      <c r="B9" s="3" t="str">
        <f t="shared" si="0"/>
        <v>202301</v>
      </c>
      <c r="C9" s="3" t="s">
        <v>9</v>
      </c>
      <c r="D9" s="3" t="str">
        <f>"王小娇"</f>
        <v>王小娇</v>
      </c>
      <c r="E9" s="3" t="str">
        <f>"2023090523"</f>
        <v>2023090523</v>
      </c>
      <c r="F9" s="3" t="s">
        <v>10</v>
      </c>
      <c r="G9" s="3" t="s">
        <v>11</v>
      </c>
      <c r="H9" s="3" t="str">
        <f t="shared" si="1"/>
        <v>01</v>
      </c>
      <c r="I9" s="7">
        <v>69.7</v>
      </c>
    </row>
    <row r="10" customHeight="1" spans="1:9">
      <c r="A10" s="3" t="str">
        <f>"56952023090412195785712"</f>
        <v>56952023090412195785712</v>
      </c>
      <c r="B10" s="3" t="str">
        <f t="shared" si="0"/>
        <v>202301</v>
      </c>
      <c r="C10" s="3" t="s">
        <v>9</v>
      </c>
      <c r="D10" s="3" t="str">
        <f>"张蒙蒙"</f>
        <v>张蒙蒙</v>
      </c>
      <c r="E10" s="3" t="str">
        <f>"2023090413"</f>
        <v>2023090413</v>
      </c>
      <c r="F10" s="3" t="s">
        <v>10</v>
      </c>
      <c r="G10" s="3" t="s">
        <v>11</v>
      </c>
      <c r="H10" s="3" t="str">
        <f t="shared" si="1"/>
        <v>01</v>
      </c>
      <c r="I10" s="7">
        <v>69.6</v>
      </c>
    </row>
    <row r="11" customHeight="1" spans="1:9">
      <c r="A11" s="3" t="str">
        <f>"56952023090410171684843"</f>
        <v>56952023090410171684843</v>
      </c>
      <c r="B11" s="3" t="str">
        <f t="shared" si="0"/>
        <v>202301</v>
      </c>
      <c r="C11" s="3" t="s">
        <v>9</v>
      </c>
      <c r="D11" s="3" t="str">
        <f>"蒋帅帅"</f>
        <v>蒋帅帅</v>
      </c>
      <c r="E11" s="3" t="str">
        <f>"2023090318"</f>
        <v>2023090318</v>
      </c>
      <c r="F11" s="3" t="s">
        <v>10</v>
      </c>
      <c r="G11" s="3" t="s">
        <v>11</v>
      </c>
      <c r="H11" s="3" t="str">
        <f t="shared" si="1"/>
        <v>01</v>
      </c>
      <c r="I11" s="7">
        <v>69.5</v>
      </c>
    </row>
    <row r="12" customHeight="1" spans="1:9">
      <c r="A12" s="3" t="str">
        <f>"56952023090410381484998"</f>
        <v>56952023090410381484998</v>
      </c>
      <c r="B12" s="3" t="str">
        <f t="shared" si="0"/>
        <v>202301</v>
      </c>
      <c r="C12" s="3" t="s">
        <v>9</v>
      </c>
      <c r="D12" s="3" t="str">
        <f>"徐娜"</f>
        <v>徐娜</v>
      </c>
      <c r="E12" s="3" t="str">
        <f>"2023090127"</f>
        <v>2023090127</v>
      </c>
      <c r="F12" s="3" t="s">
        <v>10</v>
      </c>
      <c r="G12" s="3" t="s">
        <v>11</v>
      </c>
      <c r="H12" s="3" t="str">
        <f t="shared" si="1"/>
        <v>01</v>
      </c>
      <c r="I12" s="7">
        <v>69.3</v>
      </c>
    </row>
    <row r="13" customHeight="1" spans="1:9">
      <c r="A13" s="3" t="str">
        <f>"569520230907224215110617"</f>
        <v>569520230907224215110617</v>
      </c>
      <c r="B13" s="3" t="str">
        <f t="shared" si="0"/>
        <v>202301</v>
      </c>
      <c r="C13" s="3" t="s">
        <v>9</v>
      </c>
      <c r="D13" s="3" t="str">
        <f>"惠城伟"</f>
        <v>惠城伟</v>
      </c>
      <c r="E13" s="3" t="str">
        <f>"2023091012"</f>
        <v>2023091012</v>
      </c>
      <c r="F13" s="3" t="s">
        <v>10</v>
      </c>
      <c r="G13" s="3" t="s">
        <v>11</v>
      </c>
      <c r="H13" s="3" t="str">
        <f t="shared" si="1"/>
        <v>01</v>
      </c>
      <c r="I13" s="7">
        <v>68.5</v>
      </c>
    </row>
    <row r="14" customHeight="1" spans="1:9">
      <c r="A14" s="3" t="str">
        <f>"56952023090521351889745"</f>
        <v>56952023090521351889745</v>
      </c>
      <c r="B14" s="3" t="str">
        <f t="shared" si="0"/>
        <v>202301</v>
      </c>
      <c r="C14" s="3" t="s">
        <v>9</v>
      </c>
      <c r="D14" s="3" t="str">
        <f>"卢新光"</f>
        <v>卢新光</v>
      </c>
      <c r="E14" s="3" t="str">
        <f>"2023090508"</f>
        <v>2023090508</v>
      </c>
      <c r="F14" s="3" t="s">
        <v>10</v>
      </c>
      <c r="G14" s="3" t="s">
        <v>11</v>
      </c>
      <c r="H14" s="3" t="str">
        <f t="shared" si="1"/>
        <v>01</v>
      </c>
      <c r="I14" s="7">
        <v>67.5</v>
      </c>
    </row>
    <row r="15" customHeight="1" spans="1:9">
      <c r="A15" s="3" t="str">
        <f>"56952023090418123987229"</f>
        <v>56952023090418123987229</v>
      </c>
      <c r="B15" s="3" t="str">
        <f t="shared" si="0"/>
        <v>202301</v>
      </c>
      <c r="C15" s="3" t="s">
        <v>9</v>
      </c>
      <c r="D15" s="3" t="str">
        <f>"黄传文"</f>
        <v>黄传文</v>
      </c>
      <c r="E15" s="3" t="str">
        <f>"2023091010"</f>
        <v>2023091010</v>
      </c>
      <c r="F15" s="3" t="s">
        <v>10</v>
      </c>
      <c r="G15" s="3" t="s">
        <v>11</v>
      </c>
      <c r="H15" s="3" t="str">
        <f t="shared" si="1"/>
        <v>01</v>
      </c>
      <c r="I15" s="7">
        <v>64.7</v>
      </c>
    </row>
    <row r="16" customHeight="1" spans="1:9">
      <c r="A16" s="3" t="str">
        <f>"56952023090411523185555"</f>
        <v>56952023090411523185555</v>
      </c>
      <c r="B16" s="3" t="str">
        <f t="shared" si="0"/>
        <v>202301</v>
      </c>
      <c r="C16" s="3" t="s">
        <v>9</v>
      </c>
      <c r="D16" s="3" t="str">
        <f>"周雨晴"</f>
        <v>周雨晴</v>
      </c>
      <c r="E16" s="3" t="str">
        <f>"2023090503"</f>
        <v>2023090503</v>
      </c>
      <c r="F16" s="3" t="s">
        <v>10</v>
      </c>
      <c r="G16" s="3" t="s">
        <v>11</v>
      </c>
      <c r="H16" s="3" t="str">
        <f t="shared" si="1"/>
        <v>01</v>
      </c>
      <c r="I16" s="7">
        <v>64</v>
      </c>
    </row>
    <row r="17" customHeight="1" spans="1:9">
      <c r="A17" s="3" t="str">
        <f>"569520230907101631107471"</f>
        <v>569520230907101631107471</v>
      </c>
      <c r="B17" s="3" t="str">
        <f t="shared" si="0"/>
        <v>202301</v>
      </c>
      <c r="C17" s="3" t="s">
        <v>9</v>
      </c>
      <c r="D17" s="3" t="str">
        <f>"孙文成"</f>
        <v>孙文成</v>
      </c>
      <c r="E17" s="3" t="str">
        <f>"2023090628"</f>
        <v>2023090628</v>
      </c>
      <c r="F17" s="3" t="s">
        <v>10</v>
      </c>
      <c r="G17" s="3" t="s">
        <v>11</v>
      </c>
      <c r="H17" s="3" t="str">
        <f t="shared" si="1"/>
        <v>01</v>
      </c>
      <c r="I17" s="7">
        <v>63.7</v>
      </c>
    </row>
    <row r="18" customHeight="1" spans="1:9">
      <c r="A18" s="3" t="str">
        <f>"56952023090518440689468"</f>
        <v>56952023090518440689468</v>
      </c>
      <c r="B18" s="3" t="str">
        <f t="shared" si="0"/>
        <v>202301</v>
      </c>
      <c r="C18" s="3" t="s">
        <v>9</v>
      </c>
      <c r="D18" s="3" t="str">
        <f>"张颢"</f>
        <v>张颢</v>
      </c>
      <c r="E18" s="3" t="str">
        <f>"2023090722"</f>
        <v>2023090722</v>
      </c>
      <c r="F18" s="3" t="s">
        <v>10</v>
      </c>
      <c r="G18" s="3" t="s">
        <v>11</v>
      </c>
      <c r="H18" s="3" t="str">
        <f t="shared" si="1"/>
        <v>01</v>
      </c>
      <c r="I18" s="7">
        <v>63.4</v>
      </c>
    </row>
    <row r="19" customHeight="1" spans="1:9">
      <c r="A19" s="3" t="str">
        <f>"56952023090523200989895"</f>
        <v>56952023090523200989895</v>
      </c>
      <c r="B19" s="3" t="str">
        <f t="shared" si="0"/>
        <v>202301</v>
      </c>
      <c r="C19" s="3" t="s">
        <v>9</v>
      </c>
      <c r="D19" s="3" t="str">
        <f>"张训"</f>
        <v>张训</v>
      </c>
      <c r="E19" s="3" t="str">
        <f>"2023090207"</f>
        <v>2023090207</v>
      </c>
      <c r="F19" s="3" t="s">
        <v>10</v>
      </c>
      <c r="G19" s="3" t="s">
        <v>11</v>
      </c>
      <c r="H19" s="3" t="str">
        <f t="shared" si="1"/>
        <v>01</v>
      </c>
      <c r="I19" s="7">
        <v>63.3</v>
      </c>
    </row>
    <row r="20" customHeight="1" spans="1:9">
      <c r="A20" s="3" t="str">
        <f>"56952023090517071089291"</f>
        <v>56952023090517071089291</v>
      </c>
      <c r="B20" s="3" t="str">
        <f t="shared" si="0"/>
        <v>202301</v>
      </c>
      <c r="C20" s="3" t="s">
        <v>9</v>
      </c>
      <c r="D20" s="3" t="str">
        <f>"马丽莎"</f>
        <v>马丽莎</v>
      </c>
      <c r="E20" s="3" t="str">
        <f>"2023090716"</f>
        <v>2023090716</v>
      </c>
      <c r="F20" s="3" t="s">
        <v>10</v>
      </c>
      <c r="G20" s="3" t="s">
        <v>11</v>
      </c>
      <c r="H20" s="3" t="str">
        <f t="shared" si="1"/>
        <v>01</v>
      </c>
      <c r="I20" s="7">
        <v>62.7</v>
      </c>
    </row>
    <row r="21" customHeight="1" spans="1:9">
      <c r="A21" s="3" t="str">
        <f>"56952023090411321585441"</f>
        <v>56952023090411321585441</v>
      </c>
      <c r="B21" s="3" t="str">
        <f t="shared" si="0"/>
        <v>202301</v>
      </c>
      <c r="C21" s="3" t="s">
        <v>9</v>
      </c>
      <c r="D21" s="3" t="str">
        <f>"朱晓雅"</f>
        <v>朱晓雅</v>
      </c>
      <c r="E21" s="3" t="str">
        <f>"2023091007"</f>
        <v>2023091007</v>
      </c>
      <c r="F21" s="3" t="s">
        <v>10</v>
      </c>
      <c r="G21" s="3" t="s">
        <v>11</v>
      </c>
      <c r="H21" s="3" t="str">
        <f t="shared" si="1"/>
        <v>01</v>
      </c>
      <c r="I21" s="7">
        <v>62.7</v>
      </c>
    </row>
    <row r="22" customHeight="1" spans="1:9">
      <c r="A22" s="3" t="str">
        <f>"56952023090411392385485"</f>
        <v>56952023090411392385485</v>
      </c>
      <c r="B22" s="3" t="str">
        <f t="shared" si="0"/>
        <v>202301</v>
      </c>
      <c r="C22" s="3" t="s">
        <v>9</v>
      </c>
      <c r="D22" s="3" t="str">
        <f>"贯正茹"</f>
        <v>贯正茹</v>
      </c>
      <c r="E22" s="3" t="str">
        <f>"2023090123"</f>
        <v>2023090123</v>
      </c>
      <c r="F22" s="3" t="s">
        <v>10</v>
      </c>
      <c r="G22" s="3" t="s">
        <v>11</v>
      </c>
      <c r="H22" s="3" t="str">
        <f t="shared" si="1"/>
        <v>01</v>
      </c>
      <c r="I22" s="7">
        <v>62.3</v>
      </c>
    </row>
    <row r="23" customHeight="1" spans="1:9">
      <c r="A23" s="3" t="str">
        <f>"56952023090409171184303"</f>
        <v>56952023090409171184303</v>
      </c>
      <c r="B23" s="3" t="str">
        <f t="shared" si="0"/>
        <v>202301</v>
      </c>
      <c r="C23" s="3" t="s">
        <v>9</v>
      </c>
      <c r="D23" s="3" t="str">
        <f>"钟悦"</f>
        <v>钟悦</v>
      </c>
      <c r="E23" s="3" t="str">
        <f>"2023090713"</f>
        <v>2023090713</v>
      </c>
      <c r="F23" s="3" t="s">
        <v>10</v>
      </c>
      <c r="G23" s="3" t="s">
        <v>11</v>
      </c>
      <c r="H23" s="3" t="str">
        <f t="shared" si="1"/>
        <v>01</v>
      </c>
      <c r="I23" s="7">
        <v>62.2</v>
      </c>
    </row>
    <row r="24" customHeight="1" spans="1:9">
      <c r="A24" s="3" t="str">
        <f>"56952023090410361984982"</f>
        <v>56952023090410361984982</v>
      </c>
      <c r="B24" s="3" t="str">
        <f t="shared" si="0"/>
        <v>202301</v>
      </c>
      <c r="C24" s="3" t="s">
        <v>9</v>
      </c>
      <c r="D24" s="3" t="str">
        <f>"周美君"</f>
        <v>周美君</v>
      </c>
      <c r="E24" s="3" t="str">
        <f>"2023090923"</f>
        <v>2023090923</v>
      </c>
      <c r="F24" s="3" t="s">
        <v>10</v>
      </c>
      <c r="G24" s="3" t="s">
        <v>11</v>
      </c>
      <c r="H24" s="3" t="str">
        <f t="shared" si="1"/>
        <v>01</v>
      </c>
      <c r="I24" s="7">
        <v>62.2</v>
      </c>
    </row>
    <row r="25" customHeight="1" spans="1:9">
      <c r="A25" s="3" t="str">
        <f>"569520230907091421107002"</f>
        <v>569520230907091421107002</v>
      </c>
      <c r="B25" s="3" t="str">
        <f t="shared" si="0"/>
        <v>202301</v>
      </c>
      <c r="C25" s="3" t="s">
        <v>9</v>
      </c>
      <c r="D25" s="3" t="str">
        <f>"余俊锋"</f>
        <v>余俊锋</v>
      </c>
      <c r="E25" s="3" t="str">
        <f>"2023090119"</f>
        <v>2023090119</v>
      </c>
      <c r="F25" s="3" t="s">
        <v>10</v>
      </c>
      <c r="G25" s="3" t="s">
        <v>11</v>
      </c>
      <c r="H25" s="3" t="str">
        <f t="shared" si="1"/>
        <v>01</v>
      </c>
      <c r="I25" s="7">
        <v>62.1</v>
      </c>
    </row>
    <row r="26" customHeight="1" spans="1:9">
      <c r="A26" s="3" t="str">
        <f>"56952023090412091285638"</f>
        <v>56952023090412091285638</v>
      </c>
      <c r="B26" s="3" t="str">
        <f t="shared" si="0"/>
        <v>202301</v>
      </c>
      <c r="C26" s="3" t="s">
        <v>9</v>
      </c>
      <c r="D26" s="3" t="str">
        <f>"刘逾"</f>
        <v>刘逾</v>
      </c>
      <c r="E26" s="3" t="str">
        <f>"2023090323"</f>
        <v>2023090323</v>
      </c>
      <c r="F26" s="3" t="s">
        <v>10</v>
      </c>
      <c r="G26" s="3" t="s">
        <v>11</v>
      </c>
      <c r="H26" s="3" t="str">
        <f t="shared" si="1"/>
        <v>01</v>
      </c>
      <c r="I26" s="7">
        <v>61.7</v>
      </c>
    </row>
    <row r="27" customHeight="1" spans="1:9">
      <c r="A27" s="3" t="str">
        <f>"56952023090422272087869"</f>
        <v>56952023090422272087869</v>
      </c>
      <c r="B27" s="3" t="str">
        <f t="shared" si="0"/>
        <v>202301</v>
      </c>
      <c r="C27" s="3" t="s">
        <v>9</v>
      </c>
      <c r="D27" s="3" t="str">
        <f>"孙晓茹"</f>
        <v>孙晓茹</v>
      </c>
      <c r="E27" s="3" t="str">
        <f>"2023090324"</f>
        <v>2023090324</v>
      </c>
      <c r="F27" s="3" t="s">
        <v>10</v>
      </c>
      <c r="G27" s="3" t="s">
        <v>11</v>
      </c>
      <c r="H27" s="3" t="str">
        <f t="shared" si="1"/>
        <v>01</v>
      </c>
      <c r="I27" s="7">
        <v>61.6</v>
      </c>
    </row>
    <row r="28" customHeight="1" spans="1:9">
      <c r="A28" s="3" t="str">
        <f>"56952023090408374083971"</f>
        <v>56952023090408374083971</v>
      </c>
      <c r="B28" s="3" t="str">
        <f t="shared" si="0"/>
        <v>202301</v>
      </c>
      <c r="C28" s="3" t="s">
        <v>9</v>
      </c>
      <c r="D28" s="3" t="str">
        <f>"马庆宇"</f>
        <v>马庆宇</v>
      </c>
      <c r="E28" s="3" t="str">
        <f>"2023090220"</f>
        <v>2023090220</v>
      </c>
      <c r="F28" s="3" t="s">
        <v>10</v>
      </c>
      <c r="G28" s="3" t="s">
        <v>11</v>
      </c>
      <c r="H28" s="3" t="str">
        <f t="shared" si="1"/>
        <v>01</v>
      </c>
      <c r="I28" s="7">
        <v>61</v>
      </c>
    </row>
    <row r="29" customHeight="1" spans="1:9">
      <c r="A29" s="4" t="str">
        <f>"56952023090410543285118"</f>
        <v>56952023090410543285118</v>
      </c>
      <c r="B29" s="4" t="str">
        <f t="shared" si="0"/>
        <v>202301</v>
      </c>
      <c r="C29" s="4" t="s">
        <v>9</v>
      </c>
      <c r="D29" s="4" t="str">
        <f>"乙天超"</f>
        <v>乙天超</v>
      </c>
      <c r="E29" s="4" t="str">
        <f>"2023090422"</f>
        <v>2023090422</v>
      </c>
      <c r="F29" s="4" t="s">
        <v>10</v>
      </c>
      <c r="G29" s="4" t="s">
        <v>11</v>
      </c>
      <c r="H29" s="4" t="str">
        <f t="shared" si="1"/>
        <v>01</v>
      </c>
      <c r="I29" s="8">
        <v>59.9</v>
      </c>
    </row>
    <row r="30" customHeight="1" spans="1:9">
      <c r="A30" s="4" t="str">
        <f>"56952023090410562985132"</f>
        <v>56952023090410562985132</v>
      </c>
      <c r="B30" s="4" t="str">
        <f t="shared" si="0"/>
        <v>202301</v>
      </c>
      <c r="C30" s="4" t="s">
        <v>9</v>
      </c>
      <c r="D30" s="4" t="str">
        <f>"王帅康"</f>
        <v>王帅康</v>
      </c>
      <c r="E30" s="4" t="str">
        <f>"2023090221"</f>
        <v>2023090221</v>
      </c>
      <c r="F30" s="4" t="s">
        <v>10</v>
      </c>
      <c r="G30" s="4" t="s">
        <v>11</v>
      </c>
      <c r="H30" s="4" t="str">
        <f t="shared" si="1"/>
        <v>01</v>
      </c>
      <c r="I30" s="8">
        <v>59.5</v>
      </c>
    </row>
    <row r="31" s="1" customFormat="1" customHeight="1" spans="1:9">
      <c r="A31" s="5" t="str">
        <f>"569520230906204501106098"</f>
        <v>569520230906204501106098</v>
      </c>
      <c r="B31" s="5" t="str">
        <f t="shared" si="0"/>
        <v>202301</v>
      </c>
      <c r="C31" s="5" t="s">
        <v>9</v>
      </c>
      <c r="D31" s="5" t="str">
        <f>"熊晨曦"</f>
        <v>熊晨曦</v>
      </c>
      <c r="E31" s="5" t="str">
        <f>"2023090414"</f>
        <v>2023090414</v>
      </c>
      <c r="F31" s="5" t="s">
        <v>10</v>
      </c>
      <c r="G31" s="5" t="s">
        <v>11</v>
      </c>
      <c r="H31" s="5" t="str">
        <f t="shared" si="1"/>
        <v>01</v>
      </c>
      <c r="I31" s="6">
        <v>59.4</v>
      </c>
    </row>
    <row r="32" customHeight="1" spans="1:9">
      <c r="A32" s="4" t="str">
        <f>"56952023090506371888003"</f>
        <v>56952023090506371888003</v>
      </c>
      <c r="B32" s="4" t="str">
        <f t="shared" ref="B32:B95" si="2">"202302"</f>
        <v>202302</v>
      </c>
      <c r="C32" s="4" t="s">
        <v>9</v>
      </c>
      <c r="D32" s="4" t="str">
        <f>"陈威扬"</f>
        <v>陈威扬</v>
      </c>
      <c r="E32" s="4" t="str">
        <f>"2023090711"</f>
        <v>2023090711</v>
      </c>
      <c r="F32" s="4" t="s">
        <v>10</v>
      </c>
      <c r="G32" s="4" t="s">
        <v>11</v>
      </c>
      <c r="H32" s="4" t="str">
        <f t="shared" ref="H32:H94" si="3">"01"</f>
        <v>01</v>
      </c>
      <c r="I32" s="8">
        <v>77.5</v>
      </c>
    </row>
    <row r="33" customHeight="1" spans="1:9">
      <c r="A33" s="4" t="str">
        <f>"56952023090410103284791"</f>
        <v>56952023090410103284791</v>
      </c>
      <c r="B33" s="4" t="str">
        <f t="shared" si="2"/>
        <v>202302</v>
      </c>
      <c r="C33" s="4" t="s">
        <v>9</v>
      </c>
      <c r="D33" s="4" t="str">
        <f>"魏健国"</f>
        <v>魏健国</v>
      </c>
      <c r="E33" s="4" t="str">
        <f>"2023090904"</f>
        <v>2023090904</v>
      </c>
      <c r="F33" s="4" t="s">
        <v>10</v>
      </c>
      <c r="G33" s="4" t="s">
        <v>11</v>
      </c>
      <c r="H33" s="4" t="str">
        <f t="shared" si="3"/>
        <v>01</v>
      </c>
      <c r="I33" s="8">
        <v>74</v>
      </c>
    </row>
    <row r="34" customHeight="1" spans="1:9">
      <c r="A34" s="4" t="str">
        <f>"56952023090417462187155"</f>
        <v>56952023090417462187155</v>
      </c>
      <c r="B34" s="4" t="str">
        <f t="shared" si="2"/>
        <v>202302</v>
      </c>
      <c r="C34" s="4" t="s">
        <v>9</v>
      </c>
      <c r="D34" s="4" t="str">
        <f>"赵倍倍"</f>
        <v>赵倍倍</v>
      </c>
      <c r="E34" s="4" t="str">
        <f>"2023090106"</f>
        <v>2023090106</v>
      </c>
      <c r="F34" s="4" t="s">
        <v>10</v>
      </c>
      <c r="G34" s="4" t="s">
        <v>11</v>
      </c>
      <c r="H34" s="4" t="str">
        <f t="shared" si="3"/>
        <v>01</v>
      </c>
      <c r="I34" s="8">
        <v>73.7</v>
      </c>
    </row>
    <row r="35" customHeight="1" spans="1:9">
      <c r="A35" s="4" t="str">
        <f>"569520230907161148109140"</f>
        <v>569520230907161148109140</v>
      </c>
      <c r="B35" s="4" t="str">
        <f t="shared" si="2"/>
        <v>202302</v>
      </c>
      <c r="C35" s="4" t="s">
        <v>9</v>
      </c>
      <c r="D35" s="4" t="str">
        <f>"董远雷"</f>
        <v>董远雷</v>
      </c>
      <c r="E35" s="4" t="str">
        <f>"2023091013"</f>
        <v>2023091013</v>
      </c>
      <c r="F35" s="4" t="s">
        <v>10</v>
      </c>
      <c r="G35" s="4" t="s">
        <v>11</v>
      </c>
      <c r="H35" s="4" t="str">
        <f t="shared" si="3"/>
        <v>01</v>
      </c>
      <c r="I35" s="8">
        <v>73.4</v>
      </c>
    </row>
    <row r="36" customHeight="1" spans="1:9">
      <c r="A36" s="4" t="str">
        <f>"569520230907133954108461"</f>
        <v>569520230907133954108461</v>
      </c>
      <c r="B36" s="4" t="str">
        <f t="shared" si="2"/>
        <v>202302</v>
      </c>
      <c r="C36" s="4" t="s">
        <v>9</v>
      </c>
      <c r="D36" s="4" t="str">
        <f>"胡蓓蕾"</f>
        <v>胡蓓蕾</v>
      </c>
      <c r="E36" s="4" t="str">
        <f>"2023090807"</f>
        <v>2023090807</v>
      </c>
      <c r="F36" s="4" t="s">
        <v>10</v>
      </c>
      <c r="G36" s="4" t="s">
        <v>11</v>
      </c>
      <c r="H36" s="4" t="str">
        <f t="shared" si="3"/>
        <v>01</v>
      </c>
      <c r="I36" s="8">
        <v>72.4</v>
      </c>
    </row>
    <row r="37" customHeight="1" spans="1:9">
      <c r="A37" s="4" t="str">
        <f>"56952023090414440086441"</f>
        <v>56952023090414440086441</v>
      </c>
      <c r="B37" s="4" t="str">
        <f t="shared" si="2"/>
        <v>202302</v>
      </c>
      <c r="C37" s="4" t="s">
        <v>9</v>
      </c>
      <c r="D37" s="4" t="str">
        <f>"李珊珊"</f>
        <v>李珊珊</v>
      </c>
      <c r="E37" s="4" t="str">
        <f>"2023090730"</f>
        <v>2023090730</v>
      </c>
      <c r="F37" s="4" t="s">
        <v>10</v>
      </c>
      <c r="G37" s="4" t="s">
        <v>11</v>
      </c>
      <c r="H37" s="4" t="str">
        <f t="shared" si="3"/>
        <v>01</v>
      </c>
      <c r="I37" s="8">
        <v>71.4</v>
      </c>
    </row>
    <row r="38" customHeight="1" spans="1:9">
      <c r="A38" s="4" t="str">
        <f>"56952023090410314684947"</f>
        <v>56952023090410314684947</v>
      </c>
      <c r="B38" s="4" t="str">
        <f t="shared" si="2"/>
        <v>202302</v>
      </c>
      <c r="C38" s="4" t="s">
        <v>9</v>
      </c>
      <c r="D38" s="4" t="str">
        <f>"杨梦"</f>
        <v>杨梦</v>
      </c>
      <c r="E38" s="4" t="str">
        <f>"2023090415"</f>
        <v>2023090415</v>
      </c>
      <c r="F38" s="4" t="s">
        <v>10</v>
      </c>
      <c r="G38" s="4" t="s">
        <v>11</v>
      </c>
      <c r="H38" s="4" t="str">
        <f t="shared" si="3"/>
        <v>01</v>
      </c>
      <c r="I38" s="8">
        <v>70.8</v>
      </c>
    </row>
    <row r="39" customHeight="1" spans="1:9">
      <c r="A39" s="4" t="str">
        <f>"569520230908162527112812"</f>
        <v>569520230908162527112812</v>
      </c>
      <c r="B39" s="4" t="str">
        <f t="shared" si="2"/>
        <v>202302</v>
      </c>
      <c r="C39" s="4" t="s">
        <v>9</v>
      </c>
      <c r="D39" s="4" t="str">
        <f>"赵甲震"</f>
        <v>赵甲震</v>
      </c>
      <c r="E39" s="4" t="str">
        <f>"2023090216"</f>
        <v>2023090216</v>
      </c>
      <c r="F39" s="4" t="s">
        <v>10</v>
      </c>
      <c r="G39" s="4" t="s">
        <v>11</v>
      </c>
      <c r="H39" s="4" t="str">
        <f t="shared" si="3"/>
        <v>01</v>
      </c>
      <c r="I39" s="8">
        <v>70.1</v>
      </c>
    </row>
    <row r="40" customHeight="1" spans="1:9">
      <c r="A40" s="4" t="str">
        <f>"56952023090411195285340"</f>
        <v>56952023090411195285340</v>
      </c>
      <c r="B40" s="4" t="str">
        <f t="shared" si="2"/>
        <v>202302</v>
      </c>
      <c r="C40" s="4" t="s">
        <v>9</v>
      </c>
      <c r="D40" s="4" t="str">
        <f>"梁大朋"</f>
        <v>梁大朋</v>
      </c>
      <c r="E40" s="4" t="str">
        <f>"2023090907"</f>
        <v>2023090907</v>
      </c>
      <c r="F40" s="4" t="s">
        <v>10</v>
      </c>
      <c r="G40" s="4" t="s">
        <v>11</v>
      </c>
      <c r="H40" s="4" t="str">
        <f t="shared" si="3"/>
        <v>01</v>
      </c>
      <c r="I40" s="8">
        <v>69.5</v>
      </c>
    </row>
    <row r="41" customHeight="1" spans="1:9">
      <c r="A41" s="4" t="str">
        <f>"56952023090518000389394"</f>
        <v>56952023090518000389394</v>
      </c>
      <c r="B41" s="4" t="str">
        <f t="shared" si="2"/>
        <v>202302</v>
      </c>
      <c r="C41" s="4" t="s">
        <v>9</v>
      </c>
      <c r="D41" s="4" t="str">
        <f>"孟子良"</f>
        <v>孟子良</v>
      </c>
      <c r="E41" s="4" t="str">
        <f>"2023090625"</f>
        <v>2023090625</v>
      </c>
      <c r="F41" s="4" t="s">
        <v>10</v>
      </c>
      <c r="G41" s="4" t="s">
        <v>11</v>
      </c>
      <c r="H41" s="4" t="str">
        <f t="shared" si="3"/>
        <v>01</v>
      </c>
      <c r="I41" s="8">
        <v>68.6</v>
      </c>
    </row>
    <row r="42" customHeight="1" spans="1:9">
      <c r="A42" s="4" t="str">
        <f>"56952023090418432187309"</f>
        <v>56952023090418432187309</v>
      </c>
      <c r="B42" s="4" t="str">
        <f t="shared" si="2"/>
        <v>202302</v>
      </c>
      <c r="C42" s="4" t="s">
        <v>9</v>
      </c>
      <c r="D42" s="4" t="str">
        <f>"陈峰"</f>
        <v>陈峰</v>
      </c>
      <c r="E42" s="4" t="str">
        <f>"2023090109"</f>
        <v>2023090109</v>
      </c>
      <c r="F42" s="4" t="s">
        <v>10</v>
      </c>
      <c r="G42" s="4" t="s">
        <v>11</v>
      </c>
      <c r="H42" s="4" t="str">
        <f t="shared" si="3"/>
        <v>01</v>
      </c>
      <c r="I42" s="8">
        <v>68.4</v>
      </c>
    </row>
    <row r="43" customHeight="1" spans="1:9">
      <c r="A43" s="4" t="str">
        <f>"569520230906194005105925"</f>
        <v>569520230906194005105925</v>
      </c>
      <c r="B43" s="4" t="str">
        <f t="shared" si="2"/>
        <v>202302</v>
      </c>
      <c r="C43" s="4" t="s">
        <v>9</v>
      </c>
      <c r="D43" s="4" t="str">
        <f>"姚淞耀"</f>
        <v>姚淞耀</v>
      </c>
      <c r="E43" s="4" t="str">
        <f>"2023090104"</f>
        <v>2023090104</v>
      </c>
      <c r="F43" s="4" t="s">
        <v>10</v>
      </c>
      <c r="G43" s="4" t="s">
        <v>11</v>
      </c>
      <c r="H43" s="4" t="str">
        <f t="shared" si="3"/>
        <v>01</v>
      </c>
      <c r="I43" s="8">
        <v>68.1</v>
      </c>
    </row>
    <row r="44" customHeight="1" spans="1:9">
      <c r="A44" s="4" t="str">
        <f>"569520230907204820110152"</f>
        <v>569520230907204820110152</v>
      </c>
      <c r="B44" s="4" t="str">
        <f t="shared" si="2"/>
        <v>202302</v>
      </c>
      <c r="C44" s="4" t="s">
        <v>9</v>
      </c>
      <c r="D44" s="4" t="str">
        <f>"潘慧萍"</f>
        <v>潘慧萍</v>
      </c>
      <c r="E44" s="4" t="str">
        <f>"2023090816"</f>
        <v>2023090816</v>
      </c>
      <c r="F44" s="4" t="s">
        <v>10</v>
      </c>
      <c r="G44" s="4" t="s">
        <v>11</v>
      </c>
      <c r="H44" s="4" t="str">
        <f t="shared" si="3"/>
        <v>01</v>
      </c>
      <c r="I44" s="8">
        <v>68.1</v>
      </c>
    </row>
    <row r="45" customHeight="1" spans="1:9">
      <c r="A45" s="4" t="str">
        <f>"56952023090413330386123"</f>
        <v>56952023090413330386123</v>
      </c>
      <c r="B45" s="4" t="str">
        <f t="shared" si="2"/>
        <v>202302</v>
      </c>
      <c r="C45" s="4" t="s">
        <v>9</v>
      </c>
      <c r="D45" s="4" t="str">
        <f>"唐开瑞"</f>
        <v>唐开瑞</v>
      </c>
      <c r="E45" s="4" t="str">
        <f>"2023090717"</f>
        <v>2023090717</v>
      </c>
      <c r="F45" s="4" t="s">
        <v>10</v>
      </c>
      <c r="G45" s="4" t="s">
        <v>11</v>
      </c>
      <c r="H45" s="4" t="str">
        <f t="shared" si="3"/>
        <v>01</v>
      </c>
      <c r="I45" s="8">
        <v>68</v>
      </c>
    </row>
    <row r="46" customHeight="1" spans="1:9">
      <c r="A46" s="4" t="str">
        <f>"56952023090409033884099"</f>
        <v>56952023090409033884099</v>
      </c>
      <c r="B46" s="4" t="str">
        <f t="shared" si="2"/>
        <v>202302</v>
      </c>
      <c r="C46" s="4" t="s">
        <v>9</v>
      </c>
      <c r="D46" s="4" t="str">
        <f>"蔡龙"</f>
        <v>蔡龙</v>
      </c>
      <c r="E46" s="4" t="str">
        <f>"2023090319"</f>
        <v>2023090319</v>
      </c>
      <c r="F46" s="4" t="s">
        <v>10</v>
      </c>
      <c r="G46" s="4" t="s">
        <v>11</v>
      </c>
      <c r="H46" s="4" t="str">
        <f t="shared" si="3"/>
        <v>01</v>
      </c>
      <c r="I46" s="8">
        <v>67.7</v>
      </c>
    </row>
    <row r="47" customHeight="1" spans="1:9">
      <c r="A47" s="4" t="str">
        <f>"56952023090410304384942"</f>
        <v>56952023090410304384942</v>
      </c>
      <c r="B47" s="4" t="str">
        <f t="shared" si="2"/>
        <v>202302</v>
      </c>
      <c r="C47" s="4" t="s">
        <v>9</v>
      </c>
      <c r="D47" s="4" t="str">
        <f>"卢慧"</f>
        <v>卢慧</v>
      </c>
      <c r="E47" s="4" t="str">
        <f>"2023090715"</f>
        <v>2023090715</v>
      </c>
      <c r="F47" s="4" t="s">
        <v>10</v>
      </c>
      <c r="G47" s="4" t="s">
        <v>11</v>
      </c>
      <c r="H47" s="4" t="str">
        <f t="shared" si="3"/>
        <v>01</v>
      </c>
      <c r="I47" s="8">
        <v>67.2</v>
      </c>
    </row>
    <row r="48" customHeight="1" spans="1:9">
      <c r="A48" s="4" t="str">
        <f>"56952023090507024488010"</f>
        <v>56952023090507024488010</v>
      </c>
      <c r="B48" s="4" t="str">
        <f t="shared" si="2"/>
        <v>202302</v>
      </c>
      <c r="C48" s="4" t="s">
        <v>9</v>
      </c>
      <c r="D48" s="4" t="str">
        <f>"王妍"</f>
        <v>王妍</v>
      </c>
      <c r="E48" s="4" t="str">
        <f>"2023090407"</f>
        <v>2023090407</v>
      </c>
      <c r="F48" s="4" t="s">
        <v>10</v>
      </c>
      <c r="G48" s="4" t="s">
        <v>11</v>
      </c>
      <c r="H48" s="4" t="str">
        <f t="shared" si="3"/>
        <v>01</v>
      </c>
      <c r="I48" s="8">
        <v>66.8</v>
      </c>
    </row>
    <row r="49" customHeight="1" spans="1:9">
      <c r="A49" s="4" t="str">
        <f>"56952023090421255587725"</f>
        <v>56952023090421255587725</v>
      </c>
      <c r="B49" s="4" t="str">
        <f t="shared" si="2"/>
        <v>202302</v>
      </c>
      <c r="C49" s="4" t="s">
        <v>9</v>
      </c>
      <c r="D49" s="4" t="str">
        <f>"单梦娣"</f>
        <v>单梦娣</v>
      </c>
      <c r="E49" s="4" t="str">
        <f>"2023090512"</f>
        <v>2023090512</v>
      </c>
      <c r="F49" s="4" t="s">
        <v>10</v>
      </c>
      <c r="G49" s="4" t="s">
        <v>11</v>
      </c>
      <c r="H49" s="4" t="str">
        <f t="shared" si="3"/>
        <v>01</v>
      </c>
      <c r="I49" s="8">
        <v>65.5</v>
      </c>
    </row>
    <row r="50" customHeight="1" spans="1:9">
      <c r="A50" s="4" t="str">
        <f>"56952023090408315383963"</f>
        <v>56952023090408315383963</v>
      </c>
      <c r="B50" s="4" t="str">
        <f t="shared" si="2"/>
        <v>202302</v>
      </c>
      <c r="C50" s="4" t="s">
        <v>9</v>
      </c>
      <c r="D50" s="4" t="str">
        <f>"邹进伟"</f>
        <v>邹进伟</v>
      </c>
      <c r="E50" s="4" t="str">
        <f>"2023090128"</f>
        <v>2023090128</v>
      </c>
      <c r="F50" s="4" t="s">
        <v>10</v>
      </c>
      <c r="G50" s="4" t="s">
        <v>11</v>
      </c>
      <c r="H50" s="4" t="str">
        <f t="shared" si="3"/>
        <v>01</v>
      </c>
      <c r="I50" s="8">
        <v>64.9</v>
      </c>
    </row>
    <row r="51" customHeight="1" spans="1:9">
      <c r="A51" s="4" t="str">
        <f>"56952023090410225684890"</f>
        <v>56952023090410225684890</v>
      </c>
      <c r="B51" s="4" t="str">
        <f t="shared" si="2"/>
        <v>202302</v>
      </c>
      <c r="C51" s="4" t="s">
        <v>9</v>
      </c>
      <c r="D51" s="4" t="str">
        <f>"刘锦"</f>
        <v>刘锦</v>
      </c>
      <c r="E51" s="4" t="str">
        <f>"2023090810"</f>
        <v>2023090810</v>
      </c>
      <c r="F51" s="4" t="s">
        <v>10</v>
      </c>
      <c r="G51" s="4" t="s">
        <v>11</v>
      </c>
      <c r="H51" s="4" t="str">
        <f t="shared" si="3"/>
        <v>01</v>
      </c>
      <c r="I51" s="8">
        <v>64.4</v>
      </c>
    </row>
    <row r="52" customHeight="1" spans="1:9">
      <c r="A52" s="4" t="str">
        <f>"56952023090411052785224"</f>
        <v>56952023090411052785224</v>
      </c>
      <c r="B52" s="4" t="str">
        <f t="shared" si="2"/>
        <v>202302</v>
      </c>
      <c r="C52" s="4" t="s">
        <v>9</v>
      </c>
      <c r="D52" s="4" t="str">
        <f>"王丹"</f>
        <v>王丹</v>
      </c>
      <c r="E52" s="4" t="str">
        <f>"2023090520"</f>
        <v>2023090520</v>
      </c>
      <c r="F52" s="4" t="s">
        <v>10</v>
      </c>
      <c r="G52" s="4" t="s">
        <v>11</v>
      </c>
      <c r="H52" s="4" t="str">
        <f t="shared" si="3"/>
        <v>01</v>
      </c>
      <c r="I52" s="8">
        <v>64.1</v>
      </c>
    </row>
    <row r="53" customHeight="1" spans="1:9">
      <c r="A53" s="4" t="str">
        <f>"569520230907165803109354"</f>
        <v>569520230907165803109354</v>
      </c>
      <c r="B53" s="4" t="str">
        <f t="shared" si="2"/>
        <v>202302</v>
      </c>
      <c r="C53" s="4" t="s">
        <v>9</v>
      </c>
      <c r="D53" s="4" t="str">
        <f>"刘妍"</f>
        <v>刘妍</v>
      </c>
      <c r="E53" s="4" t="str">
        <f>"2023090105"</f>
        <v>2023090105</v>
      </c>
      <c r="F53" s="4" t="s">
        <v>10</v>
      </c>
      <c r="G53" s="4" t="s">
        <v>11</v>
      </c>
      <c r="H53" s="4" t="str">
        <f t="shared" si="3"/>
        <v>01</v>
      </c>
      <c r="I53" s="8">
        <v>64</v>
      </c>
    </row>
    <row r="54" customHeight="1" spans="1:9">
      <c r="A54" s="4" t="str">
        <f>"56952023090510443788414"</f>
        <v>56952023090510443788414</v>
      </c>
      <c r="B54" s="4" t="str">
        <f t="shared" si="2"/>
        <v>202302</v>
      </c>
      <c r="C54" s="4" t="s">
        <v>9</v>
      </c>
      <c r="D54" s="4" t="str">
        <f>"谷佳佳"</f>
        <v>谷佳佳</v>
      </c>
      <c r="E54" s="4" t="str">
        <f>"2023090218"</f>
        <v>2023090218</v>
      </c>
      <c r="F54" s="4" t="s">
        <v>10</v>
      </c>
      <c r="G54" s="4" t="s">
        <v>11</v>
      </c>
      <c r="H54" s="4" t="str">
        <f t="shared" si="3"/>
        <v>01</v>
      </c>
      <c r="I54" s="8">
        <v>63.9</v>
      </c>
    </row>
    <row r="55" customHeight="1" spans="1:9">
      <c r="A55" s="4" t="str">
        <f>"56952023090512392088677"</f>
        <v>56952023090512392088677</v>
      </c>
      <c r="B55" s="4" t="str">
        <f t="shared" si="2"/>
        <v>202302</v>
      </c>
      <c r="C55" s="4" t="s">
        <v>9</v>
      </c>
      <c r="D55" s="4" t="str">
        <f>"朱丽娟"</f>
        <v>朱丽娟</v>
      </c>
      <c r="E55" s="4" t="str">
        <f>"2023090305"</f>
        <v>2023090305</v>
      </c>
      <c r="F55" s="4" t="s">
        <v>10</v>
      </c>
      <c r="G55" s="4" t="s">
        <v>11</v>
      </c>
      <c r="H55" s="4" t="str">
        <f t="shared" si="3"/>
        <v>01</v>
      </c>
      <c r="I55" s="8">
        <v>63.8</v>
      </c>
    </row>
    <row r="56" customHeight="1" spans="1:9">
      <c r="A56" s="4" t="str">
        <f>"56952023090410152384827"</f>
        <v>56952023090410152384827</v>
      </c>
      <c r="B56" s="4" t="str">
        <f t="shared" si="2"/>
        <v>202302</v>
      </c>
      <c r="C56" s="4" t="s">
        <v>9</v>
      </c>
      <c r="D56" s="4" t="str">
        <f>"昝建英"</f>
        <v>昝建英</v>
      </c>
      <c r="E56" s="4" t="str">
        <f>"2023090828"</f>
        <v>2023090828</v>
      </c>
      <c r="F56" s="4" t="s">
        <v>10</v>
      </c>
      <c r="G56" s="4" t="s">
        <v>11</v>
      </c>
      <c r="H56" s="4" t="str">
        <f t="shared" si="3"/>
        <v>01</v>
      </c>
      <c r="I56" s="8">
        <v>63.7</v>
      </c>
    </row>
    <row r="57" customHeight="1" spans="1:9">
      <c r="A57" s="4" t="str">
        <f>"56952023090606483789972"</f>
        <v>56952023090606483789972</v>
      </c>
      <c r="B57" s="4" t="str">
        <f t="shared" si="2"/>
        <v>202302</v>
      </c>
      <c r="C57" s="4" t="s">
        <v>9</v>
      </c>
      <c r="D57" s="4" t="str">
        <f>"倪琼"</f>
        <v>倪琼</v>
      </c>
      <c r="E57" s="4" t="str">
        <f>"2023090314"</f>
        <v>2023090314</v>
      </c>
      <c r="F57" s="4" t="s">
        <v>10</v>
      </c>
      <c r="G57" s="4" t="s">
        <v>11</v>
      </c>
      <c r="H57" s="4" t="str">
        <f t="shared" si="3"/>
        <v>01</v>
      </c>
      <c r="I57" s="8">
        <v>63.3</v>
      </c>
    </row>
    <row r="58" customHeight="1" spans="1:9">
      <c r="A58" s="4" t="str">
        <f>"569520230907222406110554"</f>
        <v>569520230907222406110554</v>
      </c>
      <c r="B58" s="4" t="str">
        <f t="shared" si="2"/>
        <v>202302</v>
      </c>
      <c r="C58" s="4" t="s">
        <v>9</v>
      </c>
      <c r="D58" s="4" t="str">
        <f>"任子辉"</f>
        <v>任子辉</v>
      </c>
      <c r="E58" s="4" t="str">
        <f>"2023090522"</f>
        <v>2023090522</v>
      </c>
      <c r="F58" s="4" t="s">
        <v>10</v>
      </c>
      <c r="G58" s="4" t="s">
        <v>11</v>
      </c>
      <c r="H58" s="4" t="str">
        <f t="shared" si="3"/>
        <v>01</v>
      </c>
      <c r="I58" s="8">
        <v>63.1</v>
      </c>
    </row>
    <row r="59" customHeight="1" spans="1:9">
      <c r="A59" s="4" t="str">
        <f>"56952023090415323786649"</f>
        <v>56952023090415323786649</v>
      </c>
      <c r="B59" s="4" t="str">
        <f t="shared" si="2"/>
        <v>202302</v>
      </c>
      <c r="C59" s="4" t="s">
        <v>9</v>
      </c>
      <c r="D59" s="4" t="str">
        <f>"吕嘉"</f>
        <v>吕嘉</v>
      </c>
      <c r="E59" s="4" t="str">
        <f>"2023091009"</f>
        <v>2023091009</v>
      </c>
      <c r="F59" s="4" t="s">
        <v>10</v>
      </c>
      <c r="G59" s="4" t="s">
        <v>11</v>
      </c>
      <c r="H59" s="4" t="str">
        <f t="shared" si="3"/>
        <v>01</v>
      </c>
      <c r="I59" s="8">
        <v>62.9</v>
      </c>
    </row>
    <row r="60" customHeight="1" spans="1:9">
      <c r="A60" s="4" t="str">
        <f>"569520230906214907106276"</f>
        <v>569520230906214907106276</v>
      </c>
      <c r="B60" s="4" t="str">
        <f t="shared" si="2"/>
        <v>202302</v>
      </c>
      <c r="C60" s="4" t="s">
        <v>9</v>
      </c>
      <c r="D60" s="4" t="str">
        <f>"王东方"</f>
        <v>王东方</v>
      </c>
      <c r="E60" s="4" t="str">
        <f>"2023090102"</f>
        <v>2023090102</v>
      </c>
      <c r="F60" s="4" t="s">
        <v>10</v>
      </c>
      <c r="G60" s="4" t="s">
        <v>11</v>
      </c>
      <c r="H60" s="4" t="str">
        <f t="shared" si="3"/>
        <v>01</v>
      </c>
      <c r="I60" s="8">
        <v>62.7</v>
      </c>
    </row>
    <row r="61" s="1" customFormat="1" customHeight="1" spans="1:9">
      <c r="A61" s="5" t="str">
        <f>"56952023090419523387486"</f>
        <v>56952023090419523387486</v>
      </c>
      <c r="B61" s="5" t="str">
        <f t="shared" si="2"/>
        <v>202302</v>
      </c>
      <c r="C61" s="5" t="s">
        <v>9</v>
      </c>
      <c r="D61" s="5" t="str">
        <f>"张东方"</f>
        <v>张东方</v>
      </c>
      <c r="E61" s="5" t="str">
        <f>"2023090911"</f>
        <v>2023090911</v>
      </c>
      <c r="F61" s="5" t="s">
        <v>10</v>
      </c>
      <c r="G61" s="5" t="s">
        <v>11</v>
      </c>
      <c r="H61" s="5" t="str">
        <f t="shared" si="3"/>
        <v>01</v>
      </c>
      <c r="I61" s="6">
        <v>62.2</v>
      </c>
    </row>
    <row r="62" s="1" customFormat="1" customHeight="1" spans="1:9">
      <c r="A62" s="5" t="str">
        <f>"56952023090409075584176"</f>
        <v>56952023090409075584176</v>
      </c>
      <c r="B62" s="5" t="str">
        <f t="shared" ref="B62:B75" si="4">"202303"</f>
        <v>202303</v>
      </c>
      <c r="C62" s="5" t="s">
        <v>9</v>
      </c>
      <c r="D62" s="5" t="str">
        <f>"魏志明"</f>
        <v>魏志明</v>
      </c>
      <c r="E62" s="5" t="str">
        <f>"2023090906"</f>
        <v>2023090906</v>
      </c>
      <c r="F62" s="5" t="s">
        <v>10</v>
      </c>
      <c r="G62" s="5" t="s">
        <v>11</v>
      </c>
      <c r="H62" s="5" t="str">
        <f t="shared" si="3"/>
        <v>01</v>
      </c>
      <c r="I62" s="6">
        <v>77.9</v>
      </c>
    </row>
    <row r="63" s="1" customFormat="1" customHeight="1" spans="1:9">
      <c r="A63" s="5" t="str">
        <f>"56952023090411330085445"</f>
        <v>56952023090411330085445</v>
      </c>
      <c r="B63" s="5" t="str">
        <f t="shared" si="4"/>
        <v>202303</v>
      </c>
      <c r="C63" s="5" t="s">
        <v>9</v>
      </c>
      <c r="D63" s="5" t="str">
        <f>"吴晓泽"</f>
        <v>吴晓泽</v>
      </c>
      <c r="E63" s="5" t="str">
        <f>"2023090510"</f>
        <v>2023090510</v>
      </c>
      <c r="F63" s="5" t="s">
        <v>10</v>
      </c>
      <c r="G63" s="5" t="s">
        <v>11</v>
      </c>
      <c r="H63" s="5" t="str">
        <f t="shared" si="3"/>
        <v>01</v>
      </c>
      <c r="I63" s="6">
        <v>65.3</v>
      </c>
    </row>
    <row r="64" s="1" customFormat="1" customHeight="1" spans="1:9">
      <c r="A64" s="5" t="str">
        <f>"56952023090507564288026"</f>
        <v>56952023090507564288026</v>
      </c>
      <c r="B64" s="5" t="str">
        <f t="shared" si="4"/>
        <v>202303</v>
      </c>
      <c r="C64" s="5" t="s">
        <v>9</v>
      </c>
      <c r="D64" s="5" t="str">
        <f>"田锁楠"</f>
        <v>田锁楠</v>
      </c>
      <c r="E64" s="5" t="str">
        <f>"2023090910"</f>
        <v>2023090910</v>
      </c>
      <c r="F64" s="5" t="s">
        <v>10</v>
      </c>
      <c r="G64" s="5" t="s">
        <v>11</v>
      </c>
      <c r="H64" s="5" t="str">
        <f t="shared" si="3"/>
        <v>01</v>
      </c>
      <c r="I64" s="6">
        <v>62.9</v>
      </c>
    </row>
    <row r="65" s="1" customFormat="1" customHeight="1" spans="1:9">
      <c r="A65" s="5" t="str">
        <f>"569520230907123321108211"</f>
        <v>569520230907123321108211</v>
      </c>
      <c r="B65" s="5" t="str">
        <f t="shared" si="4"/>
        <v>202303</v>
      </c>
      <c r="C65" s="5" t="s">
        <v>9</v>
      </c>
      <c r="D65" s="5" t="str">
        <f>"徐肖"</f>
        <v>徐肖</v>
      </c>
      <c r="E65" s="5" t="str">
        <f>"2023090524"</f>
        <v>2023090524</v>
      </c>
      <c r="F65" s="5" t="s">
        <v>10</v>
      </c>
      <c r="G65" s="5" t="s">
        <v>11</v>
      </c>
      <c r="H65" s="5" t="str">
        <f t="shared" si="3"/>
        <v>01</v>
      </c>
      <c r="I65" s="6">
        <v>59</v>
      </c>
    </row>
    <row r="66" s="1" customFormat="1" customHeight="1" spans="1:9">
      <c r="A66" s="5" t="str">
        <f>"569520230908100002111383"</f>
        <v>569520230908100002111383</v>
      </c>
      <c r="B66" s="5" t="str">
        <f t="shared" si="4"/>
        <v>202303</v>
      </c>
      <c r="C66" s="5" t="s">
        <v>9</v>
      </c>
      <c r="D66" s="5" t="str">
        <f>"王黎明"</f>
        <v>王黎明</v>
      </c>
      <c r="E66" s="5" t="str">
        <f>"2023090308"</f>
        <v>2023090308</v>
      </c>
      <c r="F66" s="5" t="s">
        <v>10</v>
      </c>
      <c r="G66" s="5" t="s">
        <v>11</v>
      </c>
      <c r="H66" s="5" t="str">
        <f t="shared" si="3"/>
        <v>01</v>
      </c>
      <c r="I66" s="6">
        <v>58.8</v>
      </c>
    </row>
    <row r="67" s="1" customFormat="1" customHeight="1" spans="1:9">
      <c r="A67" s="5" t="str">
        <f>"56952023090416564687001"</f>
        <v>56952023090416564687001</v>
      </c>
      <c r="B67" s="5" t="str">
        <f t="shared" si="4"/>
        <v>202303</v>
      </c>
      <c r="C67" s="5" t="s">
        <v>9</v>
      </c>
      <c r="D67" s="5" t="str">
        <f>"李孜俊"</f>
        <v>李孜俊</v>
      </c>
      <c r="E67" s="5" t="str">
        <f>"2023090601"</f>
        <v>2023090601</v>
      </c>
      <c r="F67" s="5" t="s">
        <v>10</v>
      </c>
      <c r="G67" s="5" t="s">
        <v>11</v>
      </c>
      <c r="H67" s="5" t="str">
        <f t="shared" si="3"/>
        <v>01</v>
      </c>
      <c r="I67" s="6">
        <v>58.2</v>
      </c>
    </row>
    <row r="68" s="1" customFormat="1" customHeight="1" spans="1:9">
      <c r="A68" s="5" t="str">
        <f>"56952023090515175789051"</f>
        <v>56952023090515175789051</v>
      </c>
      <c r="B68" s="5" t="str">
        <f t="shared" si="4"/>
        <v>202303</v>
      </c>
      <c r="C68" s="5" t="s">
        <v>9</v>
      </c>
      <c r="D68" s="5" t="str">
        <f>"吴晓晨"</f>
        <v>吴晓晨</v>
      </c>
      <c r="E68" s="5" t="str">
        <f>"2023090823"</f>
        <v>2023090823</v>
      </c>
      <c r="F68" s="5" t="s">
        <v>10</v>
      </c>
      <c r="G68" s="5" t="s">
        <v>11</v>
      </c>
      <c r="H68" s="5" t="str">
        <f t="shared" si="3"/>
        <v>01</v>
      </c>
      <c r="I68" s="6">
        <v>58.1</v>
      </c>
    </row>
    <row r="69" s="1" customFormat="1" customHeight="1" spans="1:9">
      <c r="A69" s="5" t="str">
        <f>"56952023090410351484973"</f>
        <v>56952023090410351484973</v>
      </c>
      <c r="B69" s="5" t="str">
        <f t="shared" si="4"/>
        <v>202303</v>
      </c>
      <c r="C69" s="5" t="s">
        <v>9</v>
      </c>
      <c r="D69" s="5" t="str">
        <f>"邵敏"</f>
        <v>邵敏</v>
      </c>
      <c r="E69" s="5" t="str">
        <f>"2023090818"</f>
        <v>2023090818</v>
      </c>
      <c r="F69" s="5" t="s">
        <v>10</v>
      </c>
      <c r="G69" s="5" t="s">
        <v>11</v>
      </c>
      <c r="H69" s="5" t="str">
        <f t="shared" si="3"/>
        <v>01</v>
      </c>
      <c r="I69" s="6">
        <v>57.7</v>
      </c>
    </row>
    <row r="70" s="1" customFormat="1" customHeight="1" spans="1:9">
      <c r="A70" s="5" t="str">
        <f>"56952023090510505088432"</f>
        <v>56952023090510505088432</v>
      </c>
      <c r="B70" s="5" t="str">
        <f t="shared" si="4"/>
        <v>202303</v>
      </c>
      <c r="C70" s="5" t="s">
        <v>9</v>
      </c>
      <c r="D70" s="5" t="str">
        <f>"王子怡"</f>
        <v>王子怡</v>
      </c>
      <c r="E70" s="5" t="str">
        <f>"2023090518"</f>
        <v>2023090518</v>
      </c>
      <c r="F70" s="5" t="s">
        <v>10</v>
      </c>
      <c r="G70" s="5" t="s">
        <v>11</v>
      </c>
      <c r="H70" s="5" t="str">
        <f t="shared" si="3"/>
        <v>01</v>
      </c>
      <c r="I70" s="6">
        <v>55.8</v>
      </c>
    </row>
    <row r="71" s="1" customFormat="1" customHeight="1" spans="1:9">
      <c r="A71" s="5" t="str">
        <f>"56952023090416371486913"</f>
        <v>56952023090416371486913</v>
      </c>
      <c r="B71" s="5" t="str">
        <f t="shared" si="4"/>
        <v>202303</v>
      </c>
      <c r="C71" s="5" t="s">
        <v>9</v>
      </c>
      <c r="D71" s="5" t="str">
        <f>"马黎明"</f>
        <v>马黎明</v>
      </c>
      <c r="E71" s="5" t="str">
        <f>"2023090210"</f>
        <v>2023090210</v>
      </c>
      <c r="F71" s="5" t="s">
        <v>10</v>
      </c>
      <c r="G71" s="5" t="s">
        <v>11</v>
      </c>
      <c r="H71" s="5" t="str">
        <f t="shared" si="3"/>
        <v>01</v>
      </c>
      <c r="I71" s="6">
        <v>54.9</v>
      </c>
    </row>
    <row r="72" s="1" customFormat="1" customHeight="1" spans="1:9">
      <c r="A72" s="5" t="str">
        <f>"56952023090513163788772"</f>
        <v>56952023090513163788772</v>
      </c>
      <c r="B72" s="5" t="str">
        <f t="shared" si="4"/>
        <v>202303</v>
      </c>
      <c r="C72" s="5" t="s">
        <v>9</v>
      </c>
      <c r="D72" s="5" t="str">
        <f>"王赛赛"</f>
        <v>王赛赛</v>
      </c>
      <c r="E72" s="5" t="str">
        <f>"2023091011"</f>
        <v>2023091011</v>
      </c>
      <c r="F72" s="5" t="s">
        <v>10</v>
      </c>
      <c r="G72" s="5" t="s">
        <v>11</v>
      </c>
      <c r="H72" s="5" t="str">
        <f t="shared" si="3"/>
        <v>01</v>
      </c>
      <c r="I72" s="6">
        <v>54.9</v>
      </c>
    </row>
    <row r="73" s="1" customFormat="1" customHeight="1" spans="1:9">
      <c r="A73" s="5" t="str">
        <f>"56952023090415154386573"</f>
        <v>56952023090415154386573</v>
      </c>
      <c r="B73" s="5" t="str">
        <f t="shared" si="4"/>
        <v>202303</v>
      </c>
      <c r="C73" s="5" t="s">
        <v>9</v>
      </c>
      <c r="D73" s="5" t="str">
        <f>"李矿源"</f>
        <v>李矿源</v>
      </c>
      <c r="E73" s="5" t="str">
        <f>"2023090922"</f>
        <v>2023090922</v>
      </c>
      <c r="F73" s="5" t="s">
        <v>10</v>
      </c>
      <c r="G73" s="5" t="s">
        <v>11</v>
      </c>
      <c r="H73" s="5" t="str">
        <f t="shared" si="3"/>
        <v>01</v>
      </c>
      <c r="I73" s="6">
        <v>54.7</v>
      </c>
    </row>
    <row r="74" s="1" customFormat="1" customHeight="1" spans="1:9">
      <c r="A74" s="5" t="str">
        <f>"569520230906183948105765"</f>
        <v>569520230906183948105765</v>
      </c>
      <c r="B74" s="5" t="str">
        <f t="shared" si="4"/>
        <v>202303</v>
      </c>
      <c r="C74" s="5" t="s">
        <v>9</v>
      </c>
      <c r="D74" s="5" t="str">
        <f>"周甲敏"</f>
        <v>周甲敏</v>
      </c>
      <c r="E74" s="5" t="str">
        <f>"2023091004"</f>
        <v>2023091004</v>
      </c>
      <c r="F74" s="5" t="s">
        <v>10</v>
      </c>
      <c r="G74" s="5" t="s">
        <v>11</v>
      </c>
      <c r="H74" s="5" t="str">
        <f t="shared" si="3"/>
        <v>01</v>
      </c>
      <c r="I74" s="6">
        <v>53.8</v>
      </c>
    </row>
    <row r="75" s="1" customFormat="1" customHeight="1" spans="1:9">
      <c r="A75" s="5" t="str">
        <f>"569520230907081747106626"</f>
        <v>569520230907081747106626</v>
      </c>
      <c r="B75" s="5" t="str">
        <f>"202304"</f>
        <v>202304</v>
      </c>
      <c r="C75" s="5" t="s">
        <v>9</v>
      </c>
      <c r="D75" s="5" t="str">
        <f>"徐亦然"</f>
        <v>徐亦然</v>
      </c>
      <c r="E75" s="5" t="str">
        <f>"2023090526"</f>
        <v>2023090526</v>
      </c>
      <c r="F75" s="5" t="s">
        <v>10</v>
      </c>
      <c r="G75" s="5" t="s">
        <v>11</v>
      </c>
      <c r="H75" s="5" t="str">
        <f t="shared" si="3"/>
        <v>01</v>
      </c>
      <c r="I75" s="6">
        <v>66.8</v>
      </c>
    </row>
    <row r="76" s="1" customFormat="1" customHeight="1" spans="1:9">
      <c r="A76" s="5" t="str">
        <f>"56952023090410495485084"</f>
        <v>56952023090410495485084</v>
      </c>
      <c r="B76" s="5" t="str">
        <f>"202304"</f>
        <v>202304</v>
      </c>
      <c r="C76" s="5" t="s">
        <v>9</v>
      </c>
      <c r="D76" s="5" t="str">
        <f>"屈鹏"</f>
        <v>屈鹏</v>
      </c>
      <c r="E76" s="5" t="str">
        <f>"2023090802"</f>
        <v>2023090802</v>
      </c>
      <c r="F76" s="5" t="s">
        <v>10</v>
      </c>
      <c r="G76" s="5" t="s">
        <v>11</v>
      </c>
      <c r="H76" s="5" t="str">
        <f t="shared" si="3"/>
        <v>01</v>
      </c>
      <c r="I76" s="6">
        <v>66.1</v>
      </c>
    </row>
    <row r="77" s="1" customFormat="1" customHeight="1" spans="1:9">
      <c r="A77" s="5" t="str">
        <f>"56952023090409452984573"</f>
        <v>56952023090409452984573</v>
      </c>
      <c r="B77" s="5" t="str">
        <f>"202304"</f>
        <v>202304</v>
      </c>
      <c r="C77" s="5" t="s">
        <v>9</v>
      </c>
      <c r="D77" s="5" t="str">
        <f>"赵洋洋"</f>
        <v>赵洋洋</v>
      </c>
      <c r="E77" s="5" t="str">
        <f>"2023090919"</f>
        <v>2023090919</v>
      </c>
      <c r="F77" s="5" t="s">
        <v>10</v>
      </c>
      <c r="G77" s="5" t="s">
        <v>11</v>
      </c>
      <c r="H77" s="5" t="str">
        <f t="shared" si="3"/>
        <v>01</v>
      </c>
      <c r="I77" s="6">
        <v>60.9</v>
      </c>
    </row>
    <row r="78" customHeight="1" spans="1:9">
      <c r="A78" s="4" t="str">
        <f>"56952023090408312983961"</f>
        <v>56952023090408312983961</v>
      </c>
      <c r="B78" s="4" t="str">
        <f t="shared" ref="B78:B117" si="5">"202305"</f>
        <v>202305</v>
      </c>
      <c r="C78" s="4" t="s">
        <v>9</v>
      </c>
      <c r="D78" s="4" t="str">
        <f>"王继康"</f>
        <v>王继康</v>
      </c>
      <c r="E78" s="4" t="str">
        <f>"2023090620"</f>
        <v>2023090620</v>
      </c>
      <c r="F78" s="4" t="s">
        <v>10</v>
      </c>
      <c r="G78" s="4" t="s">
        <v>11</v>
      </c>
      <c r="H78" s="4" t="str">
        <f t="shared" ref="H78:H101" si="6">"01"</f>
        <v>01</v>
      </c>
      <c r="I78" s="8">
        <v>67.9</v>
      </c>
    </row>
    <row r="79" customHeight="1" spans="1:9">
      <c r="A79" s="3" t="str">
        <f>"56952023090417265387102"</f>
        <v>56952023090417265387102</v>
      </c>
      <c r="B79" s="3" t="str">
        <f t="shared" si="5"/>
        <v>202305</v>
      </c>
      <c r="C79" s="3" t="s">
        <v>9</v>
      </c>
      <c r="D79" s="3" t="str">
        <f>"武春瑾"</f>
        <v>武春瑾</v>
      </c>
      <c r="E79" s="3" t="str">
        <f>"2023090114"</f>
        <v>2023090114</v>
      </c>
      <c r="F79" s="3" t="s">
        <v>10</v>
      </c>
      <c r="G79" s="3" t="s">
        <v>11</v>
      </c>
      <c r="H79" s="3" t="str">
        <f t="shared" si="6"/>
        <v>01</v>
      </c>
      <c r="I79" s="7">
        <v>66.5</v>
      </c>
    </row>
    <row r="80" customHeight="1" spans="1:9">
      <c r="A80" s="3" t="str">
        <f>"56952023090416445086945"</f>
        <v>56952023090416445086945</v>
      </c>
      <c r="B80" s="3" t="str">
        <f t="shared" si="5"/>
        <v>202305</v>
      </c>
      <c r="C80" s="3" t="s">
        <v>9</v>
      </c>
      <c r="D80" s="3" t="str">
        <f>"吴振华"</f>
        <v>吴振华</v>
      </c>
      <c r="E80" s="3" t="str">
        <f>"2023090515"</f>
        <v>2023090515</v>
      </c>
      <c r="F80" s="3" t="s">
        <v>10</v>
      </c>
      <c r="G80" s="3" t="s">
        <v>11</v>
      </c>
      <c r="H80" s="3" t="str">
        <f t="shared" si="6"/>
        <v>01</v>
      </c>
      <c r="I80" s="7">
        <v>66.1</v>
      </c>
    </row>
    <row r="81" customHeight="1" spans="1:9">
      <c r="A81" s="3" t="str">
        <f>"56952023090412153185680"</f>
        <v>56952023090412153185680</v>
      </c>
      <c r="B81" s="3" t="str">
        <f t="shared" si="5"/>
        <v>202305</v>
      </c>
      <c r="C81" s="3" t="s">
        <v>9</v>
      </c>
      <c r="D81" s="3" t="str">
        <f>"王丹丹"</f>
        <v>王丹丹</v>
      </c>
      <c r="E81" s="3" t="str">
        <f>"2023090507"</f>
        <v>2023090507</v>
      </c>
      <c r="F81" s="3" t="s">
        <v>10</v>
      </c>
      <c r="G81" s="3" t="s">
        <v>11</v>
      </c>
      <c r="H81" s="3" t="str">
        <f t="shared" si="6"/>
        <v>01</v>
      </c>
      <c r="I81" s="7">
        <v>64</v>
      </c>
    </row>
    <row r="82" customHeight="1" spans="1:9">
      <c r="A82" s="3" t="str">
        <f>"56952023090510534988441"</f>
        <v>56952023090510534988441</v>
      </c>
      <c r="B82" s="3" t="str">
        <f t="shared" si="5"/>
        <v>202305</v>
      </c>
      <c r="C82" s="3" t="s">
        <v>9</v>
      </c>
      <c r="D82" s="3" t="str">
        <f>"刘淼"</f>
        <v>刘淼</v>
      </c>
      <c r="E82" s="3" t="str">
        <f>"2023090513"</f>
        <v>2023090513</v>
      </c>
      <c r="F82" s="3" t="s">
        <v>10</v>
      </c>
      <c r="G82" s="3" t="s">
        <v>11</v>
      </c>
      <c r="H82" s="3" t="str">
        <f t="shared" si="6"/>
        <v>01</v>
      </c>
      <c r="I82" s="7">
        <v>63.8</v>
      </c>
    </row>
    <row r="83" customHeight="1" spans="1:9">
      <c r="A83" s="3" t="str">
        <f>"56952023090412174885701"</f>
        <v>56952023090412174885701</v>
      </c>
      <c r="B83" s="3" t="str">
        <f t="shared" si="5"/>
        <v>202305</v>
      </c>
      <c r="C83" s="3" t="s">
        <v>9</v>
      </c>
      <c r="D83" s="3" t="str">
        <f>"赵丹丹"</f>
        <v>赵丹丹</v>
      </c>
      <c r="E83" s="3" t="str">
        <f>"2023090304"</f>
        <v>2023090304</v>
      </c>
      <c r="F83" s="3" t="s">
        <v>10</v>
      </c>
      <c r="G83" s="3" t="s">
        <v>11</v>
      </c>
      <c r="H83" s="3" t="str">
        <f t="shared" si="6"/>
        <v>01</v>
      </c>
      <c r="I83" s="7">
        <v>63.2</v>
      </c>
    </row>
    <row r="84" customHeight="1" spans="1:9">
      <c r="A84" s="3" t="str">
        <f>"56952023090409461584579"</f>
        <v>56952023090409461584579</v>
      </c>
      <c r="B84" s="3" t="str">
        <f t="shared" si="5"/>
        <v>202305</v>
      </c>
      <c r="C84" s="3" t="s">
        <v>9</v>
      </c>
      <c r="D84" s="3" t="str">
        <f>"姜先志"</f>
        <v>姜先志</v>
      </c>
      <c r="E84" s="3" t="str">
        <f>"2023090707"</f>
        <v>2023090707</v>
      </c>
      <c r="F84" s="3" t="s">
        <v>10</v>
      </c>
      <c r="G84" s="3" t="s">
        <v>11</v>
      </c>
      <c r="H84" s="3" t="str">
        <f t="shared" si="6"/>
        <v>01</v>
      </c>
      <c r="I84" s="7">
        <v>62.9</v>
      </c>
    </row>
    <row r="85" customHeight="1" spans="1:9">
      <c r="A85" s="3" t="str">
        <f>"56952023090421371387747"</f>
        <v>56952023090421371387747</v>
      </c>
      <c r="B85" s="3" t="str">
        <f t="shared" si="5"/>
        <v>202305</v>
      </c>
      <c r="C85" s="3" t="s">
        <v>9</v>
      </c>
      <c r="D85" s="3" t="str">
        <f>"张亭亭"</f>
        <v>张亭亭</v>
      </c>
      <c r="E85" s="3" t="str">
        <f>"2023090307"</f>
        <v>2023090307</v>
      </c>
      <c r="F85" s="3" t="s">
        <v>10</v>
      </c>
      <c r="G85" s="3" t="s">
        <v>11</v>
      </c>
      <c r="H85" s="3" t="str">
        <f t="shared" si="6"/>
        <v>01</v>
      </c>
      <c r="I85" s="7">
        <v>62.8</v>
      </c>
    </row>
    <row r="86" customHeight="1" spans="1:9">
      <c r="A86" s="3" t="str">
        <f>"56952023090415570386764"</f>
        <v>56952023090415570386764</v>
      </c>
      <c r="B86" s="3" t="str">
        <f t="shared" si="5"/>
        <v>202305</v>
      </c>
      <c r="C86" s="3" t="s">
        <v>9</v>
      </c>
      <c r="D86" s="3" t="str">
        <f>"孙一笑"</f>
        <v>孙一笑</v>
      </c>
      <c r="E86" s="3" t="str">
        <f>"2023090827"</f>
        <v>2023090827</v>
      </c>
      <c r="F86" s="3" t="s">
        <v>10</v>
      </c>
      <c r="G86" s="3" t="s">
        <v>11</v>
      </c>
      <c r="H86" s="3" t="str">
        <f t="shared" si="6"/>
        <v>01</v>
      </c>
      <c r="I86" s="7">
        <v>62.4</v>
      </c>
    </row>
    <row r="87" customHeight="1" spans="1:9">
      <c r="A87" s="3" t="str">
        <f>"56952023090510223888366"</f>
        <v>56952023090510223888366</v>
      </c>
      <c r="B87" s="3" t="str">
        <f t="shared" si="5"/>
        <v>202305</v>
      </c>
      <c r="C87" s="3" t="s">
        <v>9</v>
      </c>
      <c r="D87" s="3" t="str">
        <f>"张艺旋"</f>
        <v>张艺旋</v>
      </c>
      <c r="E87" s="3" t="str">
        <f>"2023090208"</f>
        <v>2023090208</v>
      </c>
      <c r="F87" s="3" t="s">
        <v>10</v>
      </c>
      <c r="G87" s="3" t="s">
        <v>11</v>
      </c>
      <c r="H87" s="3" t="str">
        <f t="shared" si="6"/>
        <v>01</v>
      </c>
      <c r="I87" s="7">
        <v>61.7</v>
      </c>
    </row>
    <row r="88" customHeight="1" spans="1:9">
      <c r="A88" s="3" t="str">
        <f>"56952023090418131487231"</f>
        <v>56952023090418131487231</v>
      </c>
      <c r="B88" s="3" t="str">
        <f t="shared" si="5"/>
        <v>202305</v>
      </c>
      <c r="C88" s="3" t="s">
        <v>9</v>
      </c>
      <c r="D88" s="3" t="str">
        <f>"孙晓晓"</f>
        <v>孙晓晓</v>
      </c>
      <c r="E88" s="3" t="str">
        <f>"2023090412"</f>
        <v>2023090412</v>
      </c>
      <c r="F88" s="3" t="s">
        <v>10</v>
      </c>
      <c r="G88" s="3" t="s">
        <v>11</v>
      </c>
      <c r="H88" s="3" t="str">
        <f t="shared" si="6"/>
        <v>01</v>
      </c>
      <c r="I88" s="7">
        <v>61.7</v>
      </c>
    </row>
    <row r="89" customHeight="1" spans="1:9">
      <c r="A89" s="3" t="str">
        <f>"56952023090413125786035"</f>
        <v>56952023090413125786035</v>
      </c>
      <c r="B89" s="3" t="str">
        <f t="shared" si="5"/>
        <v>202305</v>
      </c>
      <c r="C89" s="3" t="s">
        <v>9</v>
      </c>
      <c r="D89" s="3" t="str">
        <f>"丁莉莉"</f>
        <v>丁莉莉</v>
      </c>
      <c r="E89" s="3" t="str">
        <f>"2023090612"</f>
        <v>2023090612</v>
      </c>
      <c r="F89" s="3" t="s">
        <v>10</v>
      </c>
      <c r="G89" s="3" t="s">
        <v>11</v>
      </c>
      <c r="H89" s="3" t="str">
        <f t="shared" si="6"/>
        <v>01</v>
      </c>
      <c r="I89" s="7">
        <v>61.6</v>
      </c>
    </row>
    <row r="90" customHeight="1" spans="1:9">
      <c r="A90" s="3" t="str">
        <f>"569520230908073940110926"</f>
        <v>569520230908073940110926</v>
      </c>
      <c r="B90" s="3" t="str">
        <f t="shared" ref="B90:B140" si="7">"202306"</f>
        <v>202306</v>
      </c>
      <c r="C90" s="3" t="s">
        <v>9</v>
      </c>
      <c r="D90" s="3" t="str">
        <f>"李娜"</f>
        <v>李娜</v>
      </c>
      <c r="E90" s="3" t="str">
        <f>"2023090729"</f>
        <v>2023090729</v>
      </c>
      <c r="F90" s="3" t="s">
        <v>10</v>
      </c>
      <c r="G90" s="3" t="s">
        <v>11</v>
      </c>
      <c r="H90" s="3" t="str">
        <f t="shared" ref="H90:H137" si="8">"01"</f>
        <v>01</v>
      </c>
      <c r="I90" s="7">
        <v>74.5</v>
      </c>
    </row>
    <row r="91" customHeight="1" spans="1:9">
      <c r="A91" s="3" t="str">
        <f>"56952023090519481389554"</f>
        <v>56952023090519481389554</v>
      </c>
      <c r="B91" s="3" t="str">
        <f t="shared" si="7"/>
        <v>202306</v>
      </c>
      <c r="C91" s="3" t="s">
        <v>9</v>
      </c>
      <c r="D91" s="3" t="str">
        <f>"葛紫晨"</f>
        <v>葛紫晨</v>
      </c>
      <c r="E91" s="3" t="str">
        <f>"2023090813"</f>
        <v>2023090813</v>
      </c>
      <c r="F91" s="3" t="s">
        <v>10</v>
      </c>
      <c r="G91" s="3" t="s">
        <v>11</v>
      </c>
      <c r="H91" s="3" t="str">
        <f t="shared" si="8"/>
        <v>01</v>
      </c>
      <c r="I91" s="7">
        <v>72.4</v>
      </c>
    </row>
    <row r="92" customHeight="1" spans="1:9">
      <c r="A92" s="3" t="str">
        <f>"56952023090600352589941"</f>
        <v>56952023090600352589941</v>
      </c>
      <c r="B92" s="3" t="str">
        <f t="shared" si="7"/>
        <v>202306</v>
      </c>
      <c r="C92" s="3" t="s">
        <v>9</v>
      </c>
      <c r="D92" s="3" t="str">
        <f>"张羽"</f>
        <v>张羽</v>
      </c>
      <c r="E92" s="3" t="str">
        <f>"2023090714"</f>
        <v>2023090714</v>
      </c>
      <c r="F92" s="3" t="s">
        <v>10</v>
      </c>
      <c r="G92" s="3" t="s">
        <v>11</v>
      </c>
      <c r="H92" s="3" t="str">
        <f t="shared" si="8"/>
        <v>01</v>
      </c>
      <c r="I92" s="7">
        <v>70.7</v>
      </c>
    </row>
    <row r="93" customHeight="1" spans="1:9">
      <c r="A93" s="3" t="str">
        <f>"56952023090412515285927"</f>
        <v>56952023090412515285927</v>
      </c>
      <c r="B93" s="3" t="str">
        <f t="shared" si="7"/>
        <v>202306</v>
      </c>
      <c r="C93" s="3" t="s">
        <v>9</v>
      </c>
      <c r="D93" s="3" t="str">
        <f>"任攀峰"</f>
        <v>任攀峰</v>
      </c>
      <c r="E93" s="3" t="str">
        <f>"2023090329"</f>
        <v>2023090329</v>
      </c>
      <c r="F93" s="3" t="s">
        <v>10</v>
      </c>
      <c r="G93" s="3" t="s">
        <v>11</v>
      </c>
      <c r="H93" s="3" t="str">
        <f t="shared" si="8"/>
        <v>01</v>
      </c>
      <c r="I93" s="7">
        <v>69.4</v>
      </c>
    </row>
    <row r="94" customHeight="1" spans="1:9">
      <c r="A94" s="3" t="str">
        <f>"56952023090409013984042"</f>
        <v>56952023090409013984042</v>
      </c>
      <c r="B94" s="3" t="str">
        <f t="shared" si="7"/>
        <v>202306</v>
      </c>
      <c r="C94" s="3" t="s">
        <v>9</v>
      </c>
      <c r="D94" s="3" t="str">
        <f>"李送"</f>
        <v>李送</v>
      </c>
      <c r="E94" s="3" t="str">
        <f>"2023090108"</f>
        <v>2023090108</v>
      </c>
      <c r="F94" s="3" t="s">
        <v>10</v>
      </c>
      <c r="G94" s="3" t="s">
        <v>11</v>
      </c>
      <c r="H94" s="3" t="str">
        <f t="shared" si="8"/>
        <v>01</v>
      </c>
      <c r="I94" s="7">
        <v>67.4</v>
      </c>
    </row>
    <row r="95" customHeight="1" spans="1:9">
      <c r="A95" s="3" t="str">
        <f>"56952023090516221189191"</f>
        <v>56952023090516221189191</v>
      </c>
      <c r="B95" s="3" t="str">
        <f t="shared" si="7"/>
        <v>202306</v>
      </c>
      <c r="C95" s="3" t="s">
        <v>9</v>
      </c>
      <c r="D95" s="3" t="str">
        <f>"邹静"</f>
        <v>邹静</v>
      </c>
      <c r="E95" s="3" t="str">
        <f>"2023090213"</f>
        <v>2023090213</v>
      </c>
      <c r="F95" s="3" t="s">
        <v>10</v>
      </c>
      <c r="G95" s="3" t="s">
        <v>11</v>
      </c>
      <c r="H95" s="3" t="str">
        <f t="shared" si="8"/>
        <v>01</v>
      </c>
      <c r="I95" s="7">
        <v>67.4</v>
      </c>
    </row>
    <row r="96" customHeight="1" spans="1:9">
      <c r="A96" s="3" t="str">
        <f>"56952023090413110286023"</f>
        <v>56952023090413110286023</v>
      </c>
      <c r="B96" s="3" t="str">
        <f t="shared" si="7"/>
        <v>202306</v>
      </c>
      <c r="C96" s="3" t="s">
        <v>9</v>
      </c>
      <c r="D96" s="3" t="str">
        <f>"李芮宾"</f>
        <v>李芮宾</v>
      </c>
      <c r="E96" s="3" t="str">
        <f>"2023090905"</f>
        <v>2023090905</v>
      </c>
      <c r="F96" s="3" t="s">
        <v>10</v>
      </c>
      <c r="G96" s="3" t="s">
        <v>11</v>
      </c>
      <c r="H96" s="3" t="str">
        <f t="shared" si="8"/>
        <v>01</v>
      </c>
      <c r="I96" s="7">
        <v>67.4</v>
      </c>
    </row>
    <row r="97" customHeight="1" spans="1:9">
      <c r="A97" s="3" t="str">
        <f>"56952023090412592685972"</f>
        <v>56952023090412592685972</v>
      </c>
      <c r="B97" s="3" t="str">
        <f t="shared" si="7"/>
        <v>202306</v>
      </c>
      <c r="C97" s="3" t="s">
        <v>9</v>
      </c>
      <c r="D97" s="3" t="str">
        <f>"张思凡"</f>
        <v>张思凡</v>
      </c>
      <c r="E97" s="3" t="str">
        <f>"2023090322"</f>
        <v>2023090322</v>
      </c>
      <c r="F97" s="3" t="s">
        <v>10</v>
      </c>
      <c r="G97" s="3" t="s">
        <v>11</v>
      </c>
      <c r="H97" s="3" t="str">
        <f t="shared" si="8"/>
        <v>01</v>
      </c>
      <c r="I97" s="7">
        <v>66.4</v>
      </c>
    </row>
    <row r="98" customHeight="1" spans="1:9">
      <c r="A98" s="3" t="str">
        <f>"56952023090419015987352"</f>
        <v>56952023090419015987352</v>
      </c>
      <c r="B98" s="3" t="str">
        <f t="shared" si="7"/>
        <v>202306</v>
      </c>
      <c r="C98" s="3" t="s">
        <v>9</v>
      </c>
      <c r="D98" s="3" t="str">
        <f>"王智恒"</f>
        <v>王智恒</v>
      </c>
      <c r="E98" s="3" t="str">
        <f>"2023090924"</f>
        <v>2023090924</v>
      </c>
      <c r="F98" s="3" t="s">
        <v>10</v>
      </c>
      <c r="G98" s="3" t="s">
        <v>11</v>
      </c>
      <c r="H98" s="3" t="str">
        <f t="shared" si="8"/>
        <v>01</v>
      </c>
      <c r="I98" s="7">
        <v>66.3</v>
      </c>
    </row>
    <row r="99" customHeight="1" spans="1:9">
      <c r="A99" s="3" t="str">
        <f>"56952023090410452485049"</f>
        <v>56952023090410452485049</v>
      </c>
      <c r="B99" s="3" t="str">
        <f t="shared" ref="B99:B125" si="9">"202307"</f>
        <v>202307</v>
      </c>
      <c r="C99" s="3" t="s">
        <v>9</v>
      </c>
      <c r="D99" s="3" t="str">
        <f>"徐诗雅"</f>
        <v>徐诗雅</v>
      </c>
      <c r="E99" s="3" t="str">
        <f>"2023090116"</f>
        <v>2023090116</v>
      </c>
      <c r="F99" s="3" t="s">
        <v>10</v>
      </c>
      <c r="G99" s="3" t="s">
        <v>11</v>
      </c>
      <c r="H99" s="3" t="str">
        <f t="shared" ref="H99:H125" si="10">"01"</f>
        <v>01</v>
      </c>
      <c r="I99" s="7">
        <v>75.3</v>
      </c>
    </row>
    <row r="100" customHeight="1" spans="1:9">
      <c r="A100" s="3" t="str">
        <f>"56952023090412320085791"</f>
        <v>56952023090412320085791</v>
      </c>
      <c r="B100" s="3" t="str">
        <f t="shared" si="9"/>
        <v>202307</v>
      </c>
      <c r="C100" s="3" t="s">
        <v>9</v>
      </c>
      <c r="D100" s="3" t="str">
        <f>"王凤波"</f>
        <v>王凤波</v>
      </c>
      <c r="E100" s="3" t="str">
        <f>"2023090619"</f>
        <v>2023090619</v>
      </c>
      <c r="F100" s="3" t="s">
        <v>10</v>
      </c>
      <c r="G100" s="3" t="s">
        <v>11</v>
      </c>
      <c r="H100" s="3" t="str">
        <f t="shared" si="10"/>
        <v>01</v>
      </c>
      <c r="I100" s="7">
        <v>69.3</v>
      </c>
    </row>
    <row r="101" customHeight="1" spans="1:9">
      <c r="A101" s="3" t="str">
        <f>"56952023090412452485897"</f>
        <v>56952023090412452485897</v>
      </c>
      <c r="B101" s="3" t="str">
        <f t="shared" si="9"/>
        <v>202307</v>
      </c>
      <c r="C101" s="3" t="s">
        <v>9</v>
      </c>
      <c r="D101" s="3" t="str">
        <f>"葛莉莉"</f>
        <v>葛莉莉</v>
      </c>
      <c r="E101" s="3" t="str">
        <f>"2023090913"</f>
        <v>2023090913</v>
      </c>
      <c r="F101" s="3" t="s">
        <v>10</v>
      </c>
      <c r="G101" s="3" t="s">
        <v>11</v>
      </c>
      <c r="H101" s="3" t="str">
        <f t="shared" si="10"/>
        <v>01</v>
      </c>
      <c r="I101" s="7">
        <v>68.8</v>
      </c>
    </row>
    <row r="102" customHeight="1" spans="1:9">
      <c r="A102" s="3" t="str">
        <f>"56952023090412431685877"</f>
        <v>56952023090412431685877</v>
      </c>
      <c r="B102" s="3" t="str">
        <f t="shared" si="9"/>
        <v>202307</v>
      </c>
      <c r="C102" s="3" t="s">
        <v>9</v>
      </c>
      <c r="D102" s="3" t="str">
        <f>"朱涛"</f>
        <v>朱涛</v>
      </c>
      <c r="E102" s="3" t="str">
        <f>"2023090916"</f>
        <v>2023090916</v>
      </c>
      <c r="F102" s="3" t="s">
        <v>10</v>
      </c>
      <c r="G102" s="3" t="s">
        <v>11</v>
      </c>
      <c r="H102" s="3" t="str">
        <f t="shared" si="10"/>
        <v>01</v>
      </c>
      <c r="I102" s="7">
        <v>67.3</v>
      </c>
    </row>
    <row r="103" customHeight="1" spans="1:9">
      <c r="A103" s="3" t="str">
        <f>"56952023090412392685860"</f>
        <v>56952023090412392685860</v>
      </c>
      <c r="B103" s="3" t="str">
        <f t="shared" si="9"/>
        <v>202307</v>
      </c>
      <c r="C103" s="3" t="s">
        <v>9</v>
      </c>
      <c r="D103" s="3" t="str">
        <f>"李硕"</f>
        <v>李硕</v>
      </c>
      <c r="E103" s="3" t="str">
        <f>"2023090901"</f>
        <v>2023090901</v>
      </c>
      <c r="F103" s="3" t="s">
        <v>10</v>
      </c>
      <c r="G103" s="3" t="s">
        <v>11</v>
      </c>
      <c r="H103" s="3" t="str">
        <f t="shared" si="10"/>
        <v>01</v>
      </c>
      <c r="I103" s="7">
        <v>67.2</v>
      </c>
    </row>
    <row r="104" customHeight="1" spans="1:9">
      <c r="A104" s="3" t="str">
        <f>"56952023090417482787159"</f>
        <v>56952023090417482787159</v>
      </c>
      <c r="B104" s="3" t="str">
        <f t="shared" si="9"/>
        <v>202307</v>
      </c>
      <c r="C104" s="3" t="s">
        <v>9</v>
      </c>
      <c r="D104" s="3" t="str">
        <f>"荣晴晴"</f>
        <v>荣晴晴</v>
      </c>
      <c r="E104" s="3" t="str">
        <f>"2023090411"</f>
        <v>2023090411</v>
      </c>
      <c r="F104" s="3" t="s">
        <v>10</v>
      </c>
      <c r="G104" s="3" t="s">
        <v>11</v>
      </c>
      <c r="H104" s="3" t="str">
        <f t="shared" si="10"/>
        <v>01</v>
      </c>
      <c r="I104" s="7">
        <v>65.8</v>
      </c>
    </row>
    <row r="105" customHeight="1" spans="1:9">
      <c r="A105" s="3" t="str">
        <f>"56952023090413462386177"</f>
        <v>56952023090413462386177</v>
      </c>
      <c r="B105" s="3" t="str">
        <f t="shared" si="9"/>
        <v>202307</v>
      </c>
      <c r="C105" s="3" t="s">
        <v>9</v>
      </c>
      <c r="D105" s="3" t="str">
        <f>"任华杰"</f>
        <v>任华杰</v>
      </c>
      <c r="E105" s="3" t="str">
        <f>"2023091006"</f>
        <v>2023091006</v>
      </c>
      <c r="F105" s="3" t="s">
        <v>10</v>
      </c>
      <c r="G105" s="3" t="s">
        <v>11</v>
      </c>
      <c r="H105" s="3" t="str">
        <f t="shared" si="10"/>
        <v>01</v>
      </c>
      <c r="I105" s="7">
        <v>63.6</v>
      </c>
    </row>
    <row r="106" customHeight="1" spans="1:9">
      <c r="A106" s="3" t="str">
        <f>"56952023090410343484965"</f>
        <v>56952023090410343484965</v>
      </c>
      <c r="B106" s="3" t="str">
        <f t="shared" si="9"/>
        <v>202307</v>
      </c>
      <c r="C106" s="3" t="s">
        <v>9</v>
      </c>
      <c r="D106" s="3" t="str">
        <f>"王梦茹"</f>
        <v>王梦茹</v>
      </c>
      <c r="E106" s="3" t="str">
        <f>"2023090425"</f>
        <v>2023090425</v>
      </c>
      <c r="F106" s="3" t="s">
        <v>10</v>
      </c>
      <c r="G106" s="3" t="s">
        <v>11</v>
      </c>
      <c r="H106" s="3" t="str">
        <f t="shared" si="10"/>
        <v>01</v>
      </c>
      <c r="I106" s="7">
        <v>62.9</v>
      </c>
    </row>
    <row r="107" customHeight="1" spans="1:9">
      <c r="A107" s="3" t="str">
        <f>"56952023090409501084618"</f>
        <v>56952023090409501084618</v>
      </c>
      <c r="B107" s="3" t="str">
        <f t="shared" si="9"/>
        <v>202307</v>
      </c>
      <c r="C107" s="3" t="s">
        <v>9</v>
      </c>
      <c r="D107" s="3" t="str">
        <f>"陆万众"</f>
        <v>陆万众</v>
      </c>
      <c r="E107" s="3" t="str">
        <f>"2023090725"</f>
        <v>2023090725</v>
      </c>
      <c r="F107" s="3" t="s">
        <v>10</v>
      </c>
      <c r="G107" s="3" t="s">
        <v>11</v>
      </c>
      <c r="H107" s="3" t="str">
        <f t="shared" si="10"/>
        <v>01</v>
      </c>
      <c r="I107" s="7">
        <v>62.7</v>
      </c>
    </row>
    <row r="108" customHeight="1" spans="1:9">
      <c r="A108" s="3" t="str">
        <f>"56952023090415594186780"</f>
        <v>56952023090415594186780</v>
      </c>
      <c r="B108" s="3" t="str">
        <f t="shared" si="9"/>
        <v>202307</v>
      </c>
      <c r="C108" s="3" t="s">
        <v>9</v>
      </c>
      <c r="D108" s="3" t="str">
        <f>"窦丽"</f>
        <v>窦丽</v>
      </c>
      <c r="E108" s="3" t="str">
        <f>"2023090606"</f>
        <v>2023090606</v>
      </c>
      <c r="F108" s="3" t="s">
        <v>10</v>
      </c>
      <c r="G108" s="3" t="s">
        <v>11</v>
      </c>
      <c r="H108" s="3" t="str">
        <f t="shared" si="10"/>
        <v>01</v>
      </c>
      <c r="I108" s="7">
        <v>62.1</v>
      </c>
    </row>
    <row r="109" customHeight="1" spans="1:9">
      <c r="A109" s="3" t="str">
        <f>"56952023090418490287327"</f>
        <v>56952023090418490287327</v>
      </c>
      <c r="B109" s="3" t="str">
        <f t="shared" si="9"/>
        <v>202307</v>
      </c>
      <c r="C109" s="3" t="s">
        <v>9</v>
      </c>
      <c r="D109" s="3" t="str">
        <f>"刘顶"</f>
        <v>刘顶</v>
      </c>
      <c r="E109" s="3" t="str">
        <f>"2023090418"</f>
        <v>2023090418</v>
      </c>
      <c r="F109" s="3" t="s">
        <v>10</v>
      </c>
      <c r="G109" s="3" t="s">
        <v>11</v>
      </c>
      <c r="H109" s="3" t="str">
        <f t="shared" si="10"/>
        <v>01</v>
      </c>
      <c r="I109" s="7">
        <v>61.7</v>
      </c>
    </row>
    <row r="110" customHeight="1" spans="1:9">
      <c r="A110" s="3" t="str">
        <f>"56952023090518335289450"</f>
        <v>56952023090518335289450</v>
      </c>
      <c r="B110" s="3" t="str">
        <f t="shared" si="9"/>
        <v>202307</v>
      </c>
      <c r="C110" s="3" t="s">
        <v>9</v>
      </c>
      <c r="D110" s="3" t="str">
        <f>"司宇"</f>
        <v>司宇</v>
      </c>
      <c r="E110" s="3" t="str">
        <f>"2023090504"</f>
        <v>2023090504</v>
      </c>
      <c r="F110" s="3" t="s">
        <v>10</v>
      </c>
      <c r="G110" s="3" t="s">
        <v>11</v>
      </c>
      <c r="H110" s="3" t="str">
        <f t="shared" si="10"/>
        <v>01</v>
      </c>
      <c r="I110" s="7">
        <v>61.3</v>
      </c>
    </row>
    <row r="111" customHeight="1" spans="1:9">
      <c r="A111" s="3" t="str">
        <f>"56952023090507564188025"</f>
        <v>56952023090507564188025</v>
      </c>
      <c r="B111" s="3" t="str">
        <f t="shared" si="9"/>
        <v>202307</v>
      </c>
      <c r="C111" s="3" t="s">
        <v>9</v>
      </c>
      <c r="D111" s="3" t="str">
        <f>"任振亚"</f>
        <v>任振亚</v>
      </c>
      <c r="E111" s="3" t="str">
        <f>"2023090820"</f>
        <v>2023090820</v>
      </c>
      <c r="F111" s="3" t="s">
        <v>10</v>
      </c>
      <c r="G111" s="3" t="s">
        <v>11</v>
      </c>
      <c r="H111" s="3" t="str">
        <f t="shared" si="10"/>
        <v>01</v>
      </c>
      <c r="I111" s="7">
        <v>61.1</v>
      </c>
    </row>
    <row r="112" customHeight="1" spans="1:9">
      <c r="A112" s="3" t="str">
        <f>"56952023090414440386442"</f>
        <v>56952023090414440386442</v>
      </c>
      <c r="B112" s="3" t="str">
        <f t="shared" si="9"/>
        <v>202307</v>
      </c>
      <c r="C112" s="3" t="s">
        <v>9</v>
      </c>
      <c r="D112" s="3" t="str">
        <f>"陈田田"</f>
        <v>陈田田</v>
      </c>
      <c r="E112" s="3" t="str">
        <f>"2023090203"</f>
        <v>2023090203</v>
      </c>
      <c r="F112" s="3" t="s">
        <v>10</v>
      </c>
      <c r="G112" s="3" t="s">
        <v>11</v>
      </c>
      <c r="H112" s="3" t="str">
        <f t="shared" si="10"/>
        <v>01</v>
      </c>
      <c r="I112" s="7">
        <v>61</v>
      </c>
    </row>
    <row r="113" customHeight="1" spans="1:9">
      <c r="A113" s="3" t="str">
        <f>"56952023090414223286350"</f>
        <v>56952023090414223286350</v>
      </c>
      <c r="B113" s="3" t="str">
        <f t="shared" si="9"/>
        <v>202307</v>
      </c>
      <c r="C113" s="3" t="s">
        <v>9</v>
      </c>
      <c r="D113" s="3" t="str">
        <f>"赵东飞"</f>
        <v>赵东飞</v>
      </c>
      <c r="E113" s="3" t="str">
        <f>"2023090427"</f>
        <v>2023090427</v>
      </c>
      <c r="F113" s="3" t="s">
        <v>10</v>
      </c>
      <c r="G113" s="3" t="s">
        <v>11</v>
      </c>
      <c r="H113" s="3" t="str">
        <f t="shared" si="10"/>
        <v>01</v>
      </c>
      <c r="I113" s="7">
        <v>60.6</v>
      </c>
    </row>
    <row r="114" customHeight="1" spans="1:9">
      <c r="A114" s="3" t="str">
        <f>"56952023090410413485024"</f>
        <v>56952023090410413485024</v>
      </c>
      <c r="B114" s="3" t="str">
        <f t="shared" si="9"/>
        <v>202307</v>
      </c>
      <c r="C114" s="3" t="s">
        <v>9</v>
      </c>
      <c r="D114" s="3" t="str">
        <f>"梁全"</f>
        <v>梁全</v>
      </c>
      <c r="E114" s="3" t="str">
        <f>"2023090908"</f>
        <v>2023090908</v>
      </c>
      <c r="F114" s="3" t="s">
        <v>10</v>
      </c>
      <c r="G114" s="3" t="s">
        <v>11</v>
      </c>
      <c r="H114" s="3" t="str">
        <f t="shared" si="10"/>
        <v>01</v>
      </c>
      <c r="I114" s="7">
        <v>59.9</v>
      </c>
    </row>
    <row r="115" customHeight="1" spans="1:9">
      <c r="A115" s="3" t="str">
        <f>"56952023090416195086866"</f>
        <v>56952023090416195086866</v>
      </c>
      <c r="B115" s="3" t="str">
        <f t="shared" si="9"/>
        <v>202307</v>
      </c>
      <c r="C115" s="3" t="s">
        <v>9</v>
      </c>
      <c r="D115" s="3" t="str">
        <f>"田婷婷"</f>
        <v>田婷婷</v>
      </c>
      <c r="E115" s="3" t="str">
        <f>"2023090126"</f>
        <v>2023090126</v>
      </c>
      <c r="F115" s="3" t="s">
        <v>10</v>
      </c>
      <c r="G115" s="3" t="s">
        <v>11</v>
      </c>
      <c r="H115" s="3" t="str">
        <f t="shared" si="10"/>
        <v>01</v>
      </c>
      <c r="I115" s="7">
        <v>58.5</v>
      </c>
    </row>
    <row r="116" customHeight="1" spans="1:9">
      <c r="A116" s="3" t="str">
        <f>"569520230906124517104120"</f>
        <v>569520230906124517104120</v>
      </c>
      <c r="B116" s="3" t="str">
        <f t="shared" si="9"/>
        <v>202307</v>
      </c>
      <c r="C116" s="3" t="s">
        <v>9</v>
      </c>
      <c r="D116" s="3" t="str">
        <f>"陈苏"</f>
        <v>陈苏</v>
      </c>
      <c r="E116" s="3" t="str">
        <f>"2023090719"</f>
        <v>2023090719</v>
      </c>
      <c r="F116" s="3" t="s">
        <v>10</v>
      </c>
      <c r="G116" s="3" t="s">
        <v>11</v>
      </c>
      <c r="H116" s="3" t="str">
        <f t="shared" si="10"/>
        <v>01</v>
      </c>
      <c r="I116" s="7">
        <v>58.1</v>
      </c>
    </row>
    <row r="117" customHeight="1" spans="1:9">
      <c r="A117" s="3" t="str">
        <f>"56952023090409432284559"</f>
        <v>56952023090409432284559</v>
      </c>
      <c r="B117" s="3" t="str">
        <f t="shared" si="9"/>
        <v>202307</v>
      </c>
      <c r="C117" s="3" t="s">
        <v>9</v>
      </c>
      <c r="D117" s="3" t="str">
        <f>"陈珍珍"</f>
        <v>陈珍珍</v>
      </c>
      <c r="E117" s="3" t="str">
        <f>"2023090320"</f>
        <v>2023090320</v>
      </c>
      <c r="F117" s="3" t="s">
        <v>10</v>
      </c>
      <c r="G117" s="3" t="s">
        <v>11</v>
      </c>
      <c r="H117" s="3" t="str">
        <f t="shared" si="10"/>
        <v>01</v>
      </c>
      <c r="I117" s="7">
        <v>56.4</v>
      </c>
    </row>
    <row r="118" customHeight="1" spans="1:9">
      <c r="A118" s="3" t="str">
        <f>"56952023090412540585944"</f>
        <v>56952023090412540585944</v>
      </c>
      <c r="B118" s="3" t="str">
        <f t="shared" si="9"/>
        <v>202307</v>
      </c>
      <c r="C118" s="3" t="s">
        <v>9</v>
      </c>
      <c r="D118" s="3" t="str">
        <f>"孙晨"</f>
        <v>孙晨</v>
      </c>
      <c r="E118" s="3" t="str">
        <f>"2023090727"</f>
        <v>2023090727</v>
      </c>
      <c r="F118" s="3" t="s">
        <v>10</v>
      </c>
      <c r="G118" s="3" t="s">
        <v>11</v>
      </c>
      <c r="H118" s="3" t="str">
        <f t="shared" si="10"/>
        <v>01</v>
      </c>
      <c r="I118" s="7">
        <v>56.2</v>
      </c>
    </row>
    <row r="119" customHeight="1" spans="1:9">
      <c r="A119" s="3" t="str">
        <f>"56952023090420341087595"</f>
        <v>56952023090420341087595</v>
      </c>
      <c r="B119" s="3" t="str">
        <f t="shared" si="9"/>
        <v>202307</v>
      </c>
      <c r="C119" s="3" t="s">
        <v>9</v>
      </c>
      <c r="D119" s="3" t="str">
        <f>"金为为"</f>
        <v>金为为</v>
      </c>
      <c r="E119" s="3" t="str">
        <f>"2023090926"</f>
        <v>2023090926</v>
      </c>
      <c r="F119" s="3" t="s">
        <v>10</v>
      </c>
      <c r="G119" s="3" t="s">
        <v>11</v>
      </c>
      <c r="H119" s="3" t="str">
        <f t="shared" si="10"/>
        <v>01</v>
      </c>
      <c r="I119" s="7">
        <v>56</v>
      </c>
    </row>
    <row r="120" customHeight="1" spans="1:9">
      <c r="A120" s="3" t="str">
        <f>"56952023090416025186796"</f>
        <v>56952023090416025186796</v>
      </c>
      <c r="B120" s="3" t="str">
        <f t="shared" si="9"/>
        <v>202307</v>
      </c>
      <c r="C120" s="3" t="s">
        <v>9</v>
      </c>
      <c r="D120" s="3" t="str">
        <f>"李尚"</f>
        <v>李尚</v>
      </c>
      <c r="E120" s="3" t="str">
        <f>"2023090211"</f>
        <v>2023090211</v>
      </c>
      <c r="F120" s="3" t="s">
        <v>10</v>
      </c>
      <c r="G120" s="3" t="s">
        <v>11</v>
      </c>
      <c r="H120" s="3" t="str">
        <f t="shared" si="10"/>
        <v>01</v>
      </c>
      <c r="I120" s="7">
        <v>53.5</v>
      </c>
    </row>
    <row r="121" customHeight="1" spans="1:9">
      <c r="A121" s="3" t="str">
        <f>"56952023090408595084023"</f>
        <v>56952023090408595084023</v>
      </c>
      <c r="B121" s="3" t="str">
        <f t="shared" si="9"/>
        <v>202307</v>
      </c>
      <c r="C121" s="3" t="s">
        <v>9</v>
      </c>
      <c r="D121" s="3" t="str">
        <f>"连帅"</f>
        <v>连帅</v>
      </c>
      <c r="E121" s="3" t="str">
        <f>"2023090812"</f>
        <v>2023090812</v>
      </c>
      <c r="F121" s="3" t="s">
        <v>10</v>
      </c>
      <c r="G121" s="3" t="s">
        <v>11</v>
      </c>
      <c r="H121" s="3" t="str">
        <f t="shared" si="10"/>
        <v>01</v>
      </c>
      <c r="I121" s="7">
        <v>52.9</v>
      </c>
    </row>
    <row r="122" customHeight="1" spans="1:9">
      <c r="A122" s="3" t="str">
        <f>"56952023090512311788652"</f>
        <v>56952023090512311788652</v>
      </c>
      <c r="B122" s="3" t="str">
        <f t="shared" si="9"/>
        <v>202307</v>
      </c>
      <c r="C122" s="3" t="s">
        <v>9</v>
      </c>
      <c r="D122" s="3" t="str">
        <f>"王紫田"</f>
        <v>王紫田</v>
      </c>
      <c r="E122" s="3" t="str">
        <f>"2023090822"</f>
        <v>2023090822</v>
      </c>
      <c r="F122" s="3" t="s">
        <v>10</v>
      </c>
      <c r="G122" s="3" t="s">
        <v>11</v>
      </c>
      <c r="H122" s="3" t="str">
        <f t="shared" si="10"/>
        <v>01</v>
      </c>
      <c r="I122" s="7">
        <v>52.7</v>
      </c>
    </row>
  </sheetData>
  <autoFilter ref="A1:I122">
    <sortState ref="A1:I122">
      <sortCondition ref="B1:B287"/>
    </sortState>
    <extLst/>
  </autoFilter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5695_6508162a9eb49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2023-09-18T09:28:00Z</dcterms:created>
  <dcterms:modified xsi:type="dcterms:W3CDTF">2023-10-09T03:09:22Z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39358C3DBD3B4A7BBCFB70C753FA29BC_13</vt:lpwstr>
  </property>
  <property fmtid="{D5CDD505-2E9C-101B-9397-08002B2CF9AE}" pid="3" name="KSOProductBuildVer">
    <vt:lpwstr>2052-12.1.0.15374</vt:lpwstr>
  </property>
</Properties>
</file>