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<sst xmlns="http://schemas.openxmlformats.org/spreadsheetml/2006/main" count="368" uniqueCount="17">
  <si>
    <t>三亚市崖城中学面向全国公开招聘2022届高校应届毕业生资格初审合格进入笔试人员名单</t>
  </si>
  <si>
    <t>序号</t>
  </si>
  <si>
    <t>报考号</t>
  </si>
  <si>
    <t>报考岗位</t>
  </si>
  <si>
    <t>姓名</t>
  </si>
  <si>
    <t>性别</t>
  </si>
  <si>
    <t>备注</t>
  </si>
  <si>
    <t>0101_高中语文教师</t>
  </si>
  <si>
    <t>0102_高中数学教师</t>
  </si>
  <si>
    <t>0103_高中英语教师</t>
  </si>
  <si>
    <t>0104_高中物理教师</t>
  </si>
  <si>
    <t>0105_高中化学教师</t>
  </si>
  <si>
    <t>0106_高中生物教师</t>
  </si>
  <si>
    <t>0107_高中地理教师</t>
  </si>
  <si>
    <t>0108_高中政治教师</t>
  </si>
  <si>
    <t>0109_高中历史教师</t>
  </si>
  <si>
    <t>0110_高中体育教师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</si>
</sst>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workbookViewId="0" topLeftCell="A1">
      <selection activeCell="H5" sqref="H5"/>
    </sheetView>
  </sheetViews>
  <sheetFormatPr defaultColWidth="9.00390625" defaultRowHeight="15"/>
  <cols>
    <col min="1" max="1" width="7.421875" style="0" customWidth="1"/>
    <col min="2" max="2" width="27.421875" style="0" customWidth="1"/>
    <col min="3" max="3" width="23.00390625" style="0" customWidth="1"/>
    <col min="4" max="4" width="11.57421875" style="0" customWidth="1"/>
    <col min="5" max="5" width="10.7109375" style="0" customWidth="1"/>
    <col min="6" max="6" width="15.00390625" style="0" customWidth="1"/>
  </cols>
  <sheetData>
    <row r="1" spans="1:6" ht="45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34.5" customHeight="1">
      <c r="A3" s="6">
        <v>1</v>
      </c>
      <c r="B3" s="6" t="str">
        <f>"38732022051309034169824"</f>
        <v>38732022051309034169824</v>
      </c>
      <c r="C3" s="6" t="s">
        <v>7</v>
      </c>
      <c r="D3" s="6" t="str">
        <f>"王鹤立"</f>
        <v>王鹤立</v>
      </c>
      <c r="E3" s="6" t="str">
        <f aca="true" t="shared" si="0" ref="E3:E21">"女"</f>
        <v>女</v>
      </c>
      <c r="F3" s="6"/>
    </row>
    <row r="4" spans="1:6" s="2" customFormat="1" ht="34.5" customHeight="1">
      <c r="A4" s="6">
        <v>2</v>
      </c>
      <c r="B4" s="6" t="str">
        <f>"38732022051309261069830"</f>
        <v>38732022051309261069830</v>
      </c>
      <c r="C4" s="6" t="s">
        <v>7</v>
      </c>
      <c r="D4" s="6" t="str">
        <f>"史源平"</f>
        <v>史源平</v>
      </c>
      <c r="E4" s="6" t="str">
        <f t="shared" si="0"/>
        <v>女</v>
      </c>
      <c r="F4" s="6"/>
    </row>
    <row r="5" spans="1:6" s="2" customFormat="1" ht="34.5" customHeight="1">
      <c r="A5" s="6">
        <v>3</v>
      </c>
      <c r="B5" s="6" t="str">
        <f>"38732022051309454969840"</f>
        <v>38732022051309454969840</v>
      </c>
      <c r="C5" s="6" t="s">
        <v>7</v>
      </c>
      <c r="D5" s="6" t="str">
        <f>"贾赛楠"</f>
        <v>贾赛楠</v>
      </c>
      <c r="E5" s="6" t="str">
        <f t="shared" si="0"/>
        <v>女</v>
      </c>
      <c r="F5" s="6"/>
    </row>
    <row r="6" spans="1:6" s="2" customFormat="1" ht="34.5" customHeight="1">
      <c r="A6" s="6">
        <v>4</v>
      </c>
      <c r="B6" s="6" t="str">
        <f>"38732022051309463869841"</f>
        <v>38732022051309463869841</v>
      </c>
      <c r="C6" s="6" t="s">
        <v>7</v>
      </c>
      <c r="D6" s="6" t="str">
        <f>"李莹"</f>
        <v>李莹</v>
      </c>
      <c r="E6" s="6" t="str">
        <f t="shared" si="0"/>
        <v>女</v>
      </c>
      <c r="F6" s="6"/>
    </row>
    <row r="7" spans="1:6" s="2" customFormat="1" ht="34.5" customHeight="1">
      <c r="A7" s="6">
        <v>5</v>
      </c>
      <c r="B7" s="6" t="str">
        <f>"38732022051310433369875"</f>
        <v>38732022051310433369875</v>
      </c>
      <c r="C7" s="6" t="s">
        <v>7</v>
      </c>
      <c r="D7" s="6" t="str">
        <f>"曾垂花"</f>
        <v>曾垂花</v>
      </c>
      <c r="E7" s="6" t="str">
        <f t="shared" si="0"/>
        <v>女</v>
      </c>
      <c r="F7" s="6"/>
    </row>
    <row r="8" spans="1:6" s="2" customFormat="1" ht="34.5" customHeight="1">
      <c r="A8" s="6">
        <v>6</v>
      </c>
      <c r="B8" s="6" t="str">
        <f>"38732022051311072269884"</f>
        <v>38732022051311072269884</v>
      </c>
      <c r="C8" s="6" t="s">
        <v>7</v>
      </c>
      <c r="D8" s="6" t="str">
        <f>"于童"</f>
        <v>于童</v>
      </c>
      <c r="E8" s="6" t="str">
        <f t="shared" si="0"/>
        <v>女</v>
      </c>
      <c r="F8" s="6"/>
    </row>
    <row r="9" spans="1:6" s="2" customFormat="1" ht="34.5" customHeight="1">
      <c r="A9" s="6">
        <v>7</v>
      </c>
      <c r="B9" s="6" t="str">
        <f>"38732022051311404769897"</f>
        <v>38732022051311404769897</v>
      </c>
      <c r="C9" s="6" t="s">
        <v>7</v>
      </c>
      <c r="D9" s="6" t="str">
        <f>"王婷"</f>
        <v>王婷</v>
      </c>
      <c r="E9" s="6" t="str">
        <f t="shared" si="0"/>
        <v>女</v>
      </c>
      <c r="F9" s="6"/>
    </row>
    <row r="10" spans="1:6" s="2" customFormat="1" ht="34.5" customHeight="1">
      <c r="A10" s="6">
        <v>8</v>
      </c>
      <c r="B10" s="6" t="str">
        <f>"38732022051311501969901"</f>
        <v>38732022051311501969901</v>
      </c>
      <c r="C10" s="6" t="s">
        <v>7</v>
      </c>
      <c r="D10" s="6" t="str">
        <f>"黎井爱"</f>
        <v>黎井爱</v>
      </c>
      <c r="E10" s="6" t="str">
        <f t="shared" si="0"/>
        <v>女</v>
      </c>
      <c r="F10" s="6"/>
    </row>
    <row r="11" spans="1:6" s="2" customFormat="1" ht="34.5" customHeight="1">
      <c r="A11" s="6">
        <v>9</v>
      </c>
      <c r="B11" s="6" t="str">
        <f>"38732022051312012069908"</f>
        <v>38732022051312012069908</v>
      </c>
      <c r="C11" s="6" t="s">
        <v>7</v>
      </c>
      <c r="D11" s="6" t="str">
        <f>"刘婷"</f>
        <v>刘婷</v>
      </c>
      <c r="E11" s="6" t="str">
        <f t="shared" si="0"/>
        <v>女</v>
      </c>
      <c r="F11" s="6"/>
    </row>
    <row r="12" spans="1:6" s="2" customFormat="1" ht="34.5" customHeight="1">
      <c r="A12" s="6">
        <v>10</v>
      </c>
      <c r="B12" s="6" t="str">
        <f>"38732022051313003269943"</f>
        <v>38732022051313003269943</v>
      </c>
      <c r="C12" s="6" t="s">
        <v>7</v>
      </c>
      <c r="D12" s="6" t="str">
        <f>"陈炯晴"</f>
        <v>陈炯晴</v>
      </c>
      <c r="E12" s="6" t="str">
        <f t="shared" si="0"/>
        <v>女</v>
      </c>
      <c r="F12" s="6"/>
    </row>
    <row r="13" spans="1:6" s="2" customFormat="1" ht="34.5" customHeight="1">
      <c r="A13" s="6">
        <v>11</v>
      </c>
      <c r="B13" s="6" t="str">
        <f>"38732022051313175869949"</f>
        <v>38732022051313175869949</v>
      </c>
      <c r="C13" s="6" t="s">
        <v>7</v>
      </c>
      <c r="D13" s="6" t="str">
        <f>"陈柔"</f>
        <v>陈柔</v>
      </c>
      <c r="E13" s="6" t="str">
        <f t="shared" si="0"/>
        <v>女</v>
      </c>
      <c r="F13" s="6"/>
    </row>
    <row r="14" spans="1:6" s="2" customFormat="1" ht="34.5" customHeight="1">
      <c r="A14" s="6">
        <v>12</v>
      </c>
      <c r="B14" s="6" t="str">
        <f>"38732022051313404169959"</f>
        <v>38732022051313404169959</v>
      </c>
      <c r="C14" s="6" t="s">
        <v>7</v>
      </c>
      <c r="D14" s="6" t="str">
        <f>"许宜帆"</f>
        <v>许宜帆</v>
      </c>
      <c r="E14" s="6" t="str">
        <f t="shared" si="0"/>
        <v>女</v>
      </c>
      <c r="F14" s="6"/>
    </row>
    <row r="15" spans="1:6" s="2" customFormat="1" ht="34.5" customHeight="1">
      <c r="A15" s="6">
        <v>13</v>
      </c>
      <c r="B15" s="6" t="str">
        <f>"38732022051314450669983"</f>
        <v>38732022051314450669983</v>
      </c>
      <c r="C15" s="6" t="s">
        <v>7</v>
      </c>
      <c r="D15" s="6" t="str">
        <f>"文秀敏"</f>
        <v>文秀敏</v>
      </c>
      <c r="E15" s="6" t="str">
        <f t="shared" si="0"/>
        <v>女</v>
      </c>
      <c r="F15" s="6"/>
    </row>
    <row r="16" spans="1:6" s="2" customFormat="1" ht="34.5" customHeight="1">
      <c r="A16" s="6">
        <v>14</v>
      </c>
      <c r="B16" s="6" t="str">
        <f>"38732022051315180669998"</f>
        <v>38732022051315180669998</v>
      </c>
      <c r="C16" s="6" t="s">
        <v>7</v>
      </c>
      <c r="D16" s="6" t="str">
        <f>"黄淑惠"</f>
        <v>黄淑惠</v>
      </c>
      <c r="E16" s="6" t="str">
        <f t="shared" si="0"/>
        <v>女</v>
      </c>
      <c r="F16" s="6"/>
    </row>
    <row r="17" spans="1:6" s="2" customFormat="1" ht="34.5" customHeight="1">
      <c r="A17" s="6">
        <v>15</v>
      </c>
      <c r="B17" s="6" t="str">
        <f>"38732022051315385570016"</f>
        <v>38732022051315385570016</v>
      </c>
      <c r="C17" s="6" t="s">
        <v>7</v>
      </c>
      <c r="D17" s="6" t="str">
        <f>"文先慧"</f>
        <v>文先慧</v>
      </c>
      <c r="E17" s="6" t="str">
        <f t="shared" si="0"/>
        <v>女</v>
      </c>
      <c r="F17" s="6"/>
    </row>
    <row r="18" spans="1:6" s="2" customFormat="1" ht="34.5" customHeight="1">
      <c r="A18" s="6">
        <v>16</v>
      </c>
      <c r="B18" s="6" t="str">
        <f>"38732022051315460570019"</f>
        <v>38732022051315460570019</v>
      </c>
      <c r="C18" s="6" t="s">
        <v>7</v>
      </c>
      <c r="D18" s="6" t="str">
        <f>"郑婷"</f>
        <v>郑婷</v>
      </c>
      <c r="E18" s="6" t="str">
        <f t="shared" si="0"/>
        <v>女</v>
      </c>
      <c r="F18" s="6"/>
    </row>
    <row r="19" spans="1:6" s="2" customFormat="1" ht="34.5" customHeight="1">
      <c r="A19" s="6">
        <v>17</v>
      </c>
      <c r="B19" s="6" t="str">
        <f>"38732022051316152770027"</f>
        <v>38732022051316152770027</v>
      </c>
      <c r="C19" s="6" t="s">
        <v>7</v>
      </c>
      <c r="D19" s="6" t="str">
        <f>"邱玲"</f>
        <v>邱玲</v>
      </c>
      <c r="E19" s="6" t="str">
        <f t="shared" si="0"/>
        <v>女</v>
      </c>
      <c r="F19" s="6"/>
    </row>
    <row r="20" spans="1:6" s="2" customFormat="1" ht="34.5" customHeight="1">
      <c r="A20" s="6">
        <v>18</v>
      </c>
      <c r="B20" s="6" t="str">
        <f>"38732022051316195670029"</f>
        <v>38732022051316195670029</v>
      </c>
      <c r="C20" s="6" t="s">
        <v>7</v>
      </c>
      <c r="D20" s="6" t="str">
        <f>"常中秋"</f>
        <v>常中秋</v>
      </c>
      <c r="E20" s="6" t="str">
        <f t="shared" si="0"/>
        <v>女</v>
      </c>
      <c r="F20" s="6"/>
    </row>
    <row r="21" spans="1:6" s="2" customFormat="1" ht="34.5" customHeight="1">
      <c r="A21" s="6">
        <v>19</v>
      </c>
      <c r="B21" s="6" t="str">
        <f>"38732022051317003370044"</f>
        <v>38732022051317003370044</v>
      </c>
      <c r="C21" s="6" t="s">
        <v>7</v>
      </c>
      <c r="D21" s="6" t="str">
        <f>"洪韵"</f>
        <v>洪韵</v>
      </c>
      <c r="E21" s="6" t="str">
        <f t="shared" si="0"/>
        <v>女</v>
      </c>
      <c r="F21" s="6"/>
    </row>
    <row r="22" spans="1:6" s="2" customFormat="1" ht="34.5" customHeight="1">
      <c r="A22" s="6">
        <v>20</v>
      </c>
      <c r="B22" s="6" t="str">
        <f>"38732022051317281870059"</f>
        <v>38732022051317281870059</v>
      </c>
      <c r="C22" s="6" t="s">
        <v>7</v>
      </c>
      <c r="D22" s="6" t="str">
        <f>"刘凯"</f>
        <v>刘凯</v>
      </c>
      <c r="E22" s="6" t="str">
        <f>"男"</f>
        <v>男</v>
      </c>
      <c r="F22" s="6"/>
    </row>
    <row r="23" spans="1:6" s="2" customFormat="1" ht="34.5" customHeight="1">
      <c r="A23" s="6">
        <v>21</v>
      </c>
      <c r="B23" s="6" t="str">
        <f>"38732022051320595270127"</f>
        <v>38732022051320595270127</v>
      </c>
      <c r="C23" s="6" t="s">
        <v>7</v>
      </c>
      <c r="D23" s="6" t="str">
        <f>"邹纯慧"</f>
        <v>邹纯慧</v>
      </c>
      <c r="E23" s="6" t="str">
        <f aca="true" t="shared" si="1" ref="E23:E42">"女"</f>
        <v>女</v>
      </c>
      <c r="F23" s="6"/>
    </row>
    <row r="24" spans="1:6" s="2" customFormat="1" ht="34.5" customHeight="1">
      <c r="A24" s="6">
        <v>22</v>
      </c>
      <c r="B24" s="6" t="str">
        <f>"38732022051409332070186"</f>
        <v>38732022051409332070186</v>
      </c>
      <c r="C24" s="6" t="s">
        <v>7</v>
      </c>
      <c r="D24" s="6" t="str">
        <f>"白思涵"</f>
        <v>白思涵</v>
      </c>
      <c r="E24" s="6" t="str">
        <f t="shared" si="1"/>
        <v>女</v>
      </c>
      <c r="F24" s="6"/>
    </row>
    <row r="25" spans="1:6" s="2" customFormat="1" ht="34.5" customHeight="1">
      <c r="A25" s="6">
        <v>23</v>
      </c>
      <c r="B25" s="6" t="str">
        <f>"38732022051414135870228"</f>
        <v>38732022051414135870228</v>
      </c>
      <c r="C25" s="6" t="s">
        <v>7</v>
      </c>
      <c r="D25" s="6" t="str">
        <f>"王璐瑶"</f>
        <v>王璐瑶</v>
      </c>
      <c r="E25" s="6" t="str">
        <f t="shared" si="1"/>
        <v>女</v>
      </c>
      <c r="F25" s="6"/>
    </row>
    <row r="26" spans="1:6" s="2" customFormat="1" ht="34.5" customHeight="1">
      <c r="A26" s="6">
        <v>24</v>
      </c>
      <c r="B26" s="6" t="str">
        <f>"38732022051415220070238"</f>
        <v>38732022051415220070238</v>
      </c>
      <c r="C26" s="6" t="s">
        <v>7</v>
      </c>
      <c r="D26" s="6" t="str">
        <f>"陈夏惠"</f>
        <v>陈夏惠</v>
      </c>
      <c r="E26" s="6" t="str">
        <f t="shared" si="1"/>
        <v>女</v>
      </c>
      <c r="F26" s="6"/>
    </row>
    <row r="27" spans="1:6" s="2" customFormat="1" ht="34.5" customHeight="1">
      <c r="A27" s="6">
        <v>25</v>
      </c>
      <c r="B27" s="6" t="str">
        <f>"38732022051422384170289"</f>
        <v>38732022051422384170289</v>
      </c>
      <c r="C27" s="6" t="s">
        <v>7</v>
      </c>
      <c r="D27" s="6" t="str">
        <f>"蔡雯靖"</f>
        <v>蔡雯靖</v>
      </c>
      <c r="E27" s="6" t="str">
        <f t="shared" si="1"/>
        <v>女</v>
      </c>
      <c r="F27" s="6"/>
    </row>
    <row r="28" spans="1:6" s="2" customFormat="1" ht="34.5" customHeight="1">
      <c r="A28" s="6">
        <v>26</v>
      </c>
      <c r="B28" s="6" t="str">
        <f>"38732022051500134770293"</f>
        <v>38732022051500134770293</v>
      </c>
      <c r="C28" s="6" t="s">
        <v>7</v>
      </c>
      <c r="D28" s="6" t="str">
        <f>"邓奇英"</f>
        <v>邓奇英</v>
      </c>
      <c r="E28" s="6" t="str">
        <f t="shared" si="1"/>
        <v>女</v>
      </c>
      <c r="F28" s="6"/>
    </row>
    <row r="29" spans="1:6" s="2" customFormat="1" ht="34.5" customHeight="1">
      <c r="A29" s="6">
        <v>27</v>
      </c>
      <c r="B29" s="6" t="str">
        <f>"38732022051509440070300"</f>
        <v>38732022051509440070300</v>
      </c>
      <c r="C29" s="6" t="s">
        <v>7</v>
      </c>
      <c r="D29" s="6" t="str">
        <f>"霍欣"</f>
        <v>霍欣</v>
      </c>
      <c r="E29" s="6" t="str">
        <f t="shared" si="1"/>
        <v>女</v>
      </c>
      <c r="F29" s="6"/>
    </row>
    <row r="30" spans="1:6" s="2" customFormat="1" ht="34.5" customHeight="1">
      <c r="A30" s="6">
        <v>28</v>
      </c>
      <c r="B30" s="6" t="str">
        <f>"38732022051512234070316"</f>
        <v>38732022051512234070316</v>
      </c>
      <c r="C30" s="6" t="s">
        <v>7</v>
      </c>
      <c r="D30" s="6" t="str">
        <f>"陈新然"</f>
        <v>陈新然</v>
      </c>
      <c r="E30" s="6" t="str">
        <f t="shared" si="1"/>
        <v>女</v>
      </c>
      <c r="F30" s="6"/>
    </row>
    <row r="31" spans="1:6" s="2" customFormat="1" ht="34.5" customHeight="1">
      <c r="A31" s="6">
        <v>29</v>
      </c>
      <c r="B31" s="6" t="str">
        <f>"38732022051517484770347"</f>
        <v>38732022051517484770347</v>
      </c>
      <c r="C31" s="6" t="s">
        <v>7</v>
      </c>
      <c r="D31" s="6" t="str">
        <f>"羊丽琳"</f>
        <v>羊丽琳</v>
      </c>
      <c r="E31" s="6" t="str">
        <f t="shared" si="1"/>
        <v>女</v>
      </c>
      <c r="F31" s="6"/>
    </row>
    <row r="32" spans="1:6" s="2" customFormat="1" ht="34.5" customHeight="1">
      <c r="A32" s="6">
        <v>30</v>
      </c>
      <c r="B32" s="6" t="str">
        <f>"38732022051518102970352"</f>
        <v>38732022051518102970352</v>
      </c>
      <c r="C32" s="6" t="s">
        <v>7</v>
      </c>
      <c r="D32" s="6" t="str">
        <f>"王微"</f>
        <v>王微</v>
      </c>
      <c r="E32" s="6" t="str">
        <f t="shared" si="1"/>
        <v>女</v>
      </c>
      <c r="F32" s="6"/>
    </row>
    <row r="33" spans="1:6" s="2" customFormat="1" ht="34.5" customHeight="1">
      <c r="A33" s="6">
        <v>31</v>
      </c>
      <c r="B33" s="6" t="str">
        <f>"38732022051518314270355"</f>
        <v>38732022051518314270355</v>
      </c>
      <c r="C33" s="6" t="s">
        <v>7</v>
      </c>
      <c r="D33" s="6" t="str">
        <f>"武川崴"</f>
        <v>武川崴</v>
      </c>
      <c r="E33" s="6" t="str">
        <f t="shared" si="1"/>
        <v>女</v>
      </c>
      <c r="F33" s="6"/>
    </row>
    <row r="34" spans="1:6" s="2" customFormat="1" ht="34.5" customHeight="1">
      <c r="A34" s="6">
        <v>32</v>
      </c>
      <c r="B34" s="6" t="str">
        <f>"38732022051520520270369"</f>
        <v>38732022051520520270369</v>
      </c>
      <c r="C34" s="6" t="s">
        <v>7</v>
      </c>
      <c r="D34" s="6" t="str">
        <f>"冯锦春"</f>
        <v>冯锦春</v>
      </c>
      <c r="E34" s="6" t="str">
        <f t="shared" si="1"/>
        <v>女</v>
      </c>
      <c r="F34" s="6"/>
    </row>
    <row r="35" spans="1:6" s="2" customFormat="1" ht="34.5" customHeight="1">
      <c r="A35" s="6">
        <v>33</v>
      </c>
      <c r="B35" s="6" t="str">
        <f>"38732022051608584870401"</f>
        <v>38732022051608584870401</v>
      </c>
      <c r="C35" s="6" t="s">
        <v>7</v>
      </c>
      <c r="D35" s="6" t="str">
        <f>"王捷"</f>
        <v>王捷</v>
      </c>
      <c r="E35" s="6" t="str">
        <f t="shared" si="1"/>
        <v>女</v>
      </c>
      <c r="F35" s="6"/>
    </row>
    <row r="36" spans="1:6" s="2" customFormat="1" ht="34.5" customHeight="1">
      <c r="A36" s="6">
        <v>34</v>
      </c>
      <c r="B36" s="6" t="str">
        <f>"38732022051613214070599"</f>
        <v>38732022051613214070599</v>
      </c>
      <c r="C36" s="6" t="s">
        <v>7</v>
      </c>
      <c r="D36" s="6" t="str">
        <f>"郭思汎"</f>
        <v>郭思汎</v>
      </c>
      <c r="E36" s="6" t="str">
        <f t="shared" si="1"/>
        <v>女</v>
      </c>
      <c r="F36" s="6"/>
    </row>
    <row r="37" spans="1:6" s="2" customFormat="1" ht="34.5" customHeight="1">
      <c r="A37" s="6">
        <v>35</v>
      </c>
      <c r="B37" s="6" t="str">
        <f>"38732022051614191370618"</f>
        <v>38732022051614191370618</v>
      </c>
      <c r="C37" s="6" t="s">
        <v>7</v>
      </c>
      <c r="D37" s="6" t="str">
        <f>"张玲兰"</f>
        <v>张玲兰</v>
      </c>
      <c r="E37" s="6" t="str">
        <f t="shared" si="1"/>
        <v>女</v>
      </c>
      <c r="F37" s="6"/>
    </row>
    <row r="38" spans="1:6" s="2" customFormat="1" ht="34.5" customHeight="1">
      <c r="A38" s="6">
        <v>36</v>
      </c>
      <c r="B38" s="6" t="str">
        <f>"38732022051616220070698"</f>
        <v>38732022051616220070698</v>
      </c>
      <c r="C38" s="6" t="s">
        <v>7</v>
      </c>
      <c r="D38" s="6" t="str">
        <f>"陈未"</f>
        <v>陈未</v>
      </c>
      <c r="E38" s="6" t="str">
        <f t="shared" si="1"/>
        <v>女</v>
      </c>
      <c r="F38" s="6"/>
    </row>
    <row r="39" spans="1:6" s="2" customFormat="1" ht="34.5" customHeight="1">
      <c r="A39" s="6">
        <v>37</v>
      </c>
      <c r="B39" s="6" t="str">
        <f>"38732022051616523970720"</f>
        <v>38732022051616523970720</v>
      </c>
      <c r="C39" s="6" t="s">
        <v>7</v>
      </c>
      <c r="D39" s="6" t="str">
        <f>"陈茜"</f>
        <v>陈茜</v>
      </c>
      <c r="E39" s="6" t="str">
        <f t="shared" si="1"/>
        <v>女</v>
      </c>
      <c r="F39" s="6"/>
    </row>
    <row r="40" spans="1:6" s="2" customFormat="1" ht="34.5" customHeight="1">
      <c r="A40" s="6">
        <v>38</v>
      </c>
      <c r="B40" s="6" t="str">
        <f>"38732022051617383270758"</f>
        <v>38732022051617383270758</v>
      </c>
      <c r="C40" s="6" t="s">
        <v>7</v>
      </c>
      <c r="D40" s="6" t="str">
        <f>"赵荣花"</f>
        <v>赵荣花</v>
      </c>
      <c r="E40" s="6" t="str">
        <f t="shared" si="1"/>
        <v>女</v>
      </c>
      <c r="F40" s="6"/>
    </row>
    <row r="41" spans="1:6" s="2" customFormat="1" ht="34.5" customHeight="1">
      <c r="A41" s="6">
        <v>39</v>
      </c>
      <c r="B41" s="6" t="str">
        <f>"38732022051617525470764"</f>
        <v>38732022051617525470764</v>
      </c>
      <c r="C41" s="6" t="s">
        <v>7</v>
      </c>
      <c r="D41" s="6" t="str">
        <f>"刘迪雅"</f>
        <v>刘迪雅</v>
      </c>
      <c r="E41" s="6" t="str">
        <f t="shared" si="1"/>
        <v>女</v>
      </c>
      <c r="F41" s="6"/>
    </row>
    <row r="42" spans="1:6" s="2" customFormat="1" ht="34.5" customHeight="1">
      <c r="A42" s="6">
        <v>40</v>
      </c>
      <c r="B42" s="6" t="str">
        <f>"38732022051618562770797"</f>
        <v>38732022051618562770797</v>
      </c>
      <c r="C42" s="6" t="s">
        <v>7</v>
      </c>
      <c r="D42" s="6" t="str">
        <f>"陈盛兰"</f>
        <v>陈盛兰</v>
      </c>
      <c r="E42" s="6" t="str">
        <f t="shared" si="1"/>
        <v>女</v>
      </c>
      <c r="F42" s="6"/>
    </row>
    <row r="43" spans="1:6" s="2" customFormat="1" ht="34.5" customHeight="1">
      <c r="A43" s="6">
        <v>41</v>
      </c>
      <c r="B43" s="6" t="str">
        <f>"38732022051619310270809"</f>
        <v>38732022051619310270809</v>
      </c>
      <c r="C43" s="6" t="s">
        <v>7</v>
      </c>
      <c r="D43" s="6" t="str">
        <f>"洪书棋"</f>
        <v>洪书棋</v>
      </c>
      <c r="E43" s="6" t="str">
        <f>"男"</f>
        <v>男</v>
      </c>
      <c r="F43" s="6"/>
    </row>
    <row r="44" spans="1:6" s="2" customFormat="1" ht="34.5" customHeight="1">
      <c r="A44" s="6">
        <v>42</v>
      </c>
      <c r="B44" s="6" t="str">
        <f>"38732022051620300070834"</f>
        <v>38732022051620300070834</v>
      </c>
      <c r="C44" s="6" t="s">
        <v>7</v>
      </c>
      <c r="D44" s="6" t="str">
        <f>"郑语嫣"</f>
        <v>郑语嫣</v>
      </c>
      <c r="E44" s="6" t="str">
        <f aca="true" t="shared" si="2" ref="E44:E49">"女"</f>
        <v>女</v>
      </c>
      <c r="F44" s="6"/>
    </row>
    <row r="45" spans="1:6" s="2" customFormat="1" ht="34.5" customHeight="1">
      <c r="A45" s="6">
        <v>43</v>
      </c>
      <c r="B45" s="6" t="str">
        <f>"38732022051623294670906"</f>
        <v>38732022051623294670906</v>
      </c>
      <c r="C45" s="6" t="s">
        <v>7</v>
      </c>
      <c r="D45" s="6" t="str">
        <f>"符佳琦"</f>
        <v>符佳琦</v>
      </c>
      <c r="E45" s="6" t="str">
        <f t="shared" si="2"/>
        <v>女</v>
      </c>
      <c r="F45" s="6"/>
    </row>
    <row r="46" spans="1:6" s="2" customFormat="1" ht="34.5" customHeight="1">
      <c r="A46" s="6">
        <v>44</v>
      </c>
      <c r="B46" s="6" t="str">
        <f>"38732022051710194371009"</f>
        <v>38732022051710194371009</v>
      </c>
      <c r="C46" s="6" t="s">
        <v>7</v>
      </c>
      <c r="D46" s="6" t="str">
        <f>"林婷"</f>
        <v>林婷</v>
      </c>
      <c r="E46" s="6" t="str">
        <f t="shared" si="2"/>
        <v>女</v>
      </c>
      <c r="F46" s="6"/>
    </row>
    <row r="47" spans="1:6" s="2" customFormat="1" ht="34.5" customHeight="1">
      <c r="A47" s="6">
        <v>45</v>
      </c>
      <c r="B47" s="6" t="str">
        <f>"38732022051710424071037"</f>
        <v>38732022051710424071037</v>
      </c>
      <c r="C47" s="6" t="s">
        <v>7</v>
      </c>
      <c r="D47" s="6" t="str">
        <f>"林欣"</f>
        <v>林欣</v>
      </c>
      <c r="E47" s="6" t="str">
        <f t="shared" si="2"/>
        <v>女</v>
      </c>
      <c r="F47" s="6"/>
    </row>
    <row r="48" spans="1:6" s="2" customFormat="1" ht="34.5" customHeight="1">
      <c r="A48" s="6">
        <v>46</v>
      </c>
      <c r="B48" s="6" t="str">
        <f>"38732022051710440571040"</f>
        <v>38732022051710440571040</v>
      </c>
      <c r="C48" s="6" t="s">
        <v>7</v>
      </c>
      <c r="D48" s="6" t="str">
        <f>"谭玲玉"</f>
        <v>谭玲玉</v>
      </c>
      <c r="E48" s="6" t="str">
        <f t="shared" si="2"/>
        <v>女</v>
      </c>
      <c r="F48" s="6"/>
    </row>
    <row r="49" spans="1:6" s="2" customFormat="1" ht="34.5" customHeight="1">
      <c r="A49" s="6">
        <v>47</v>
      </c>
      <c r="B49" s="6" t="str">
        <f>"38732022051711592871091"</f>
        <v>38732022051711592871091</v>
      </c>
      <c r="C49" s="6" t="s">
        <v>7</v>
      </c>
      <c r="D49" s="6" t="str">
        <f>"陈洁婷"</f>
        <v>陈洁婷</v>
      </c>
      <c r="E49" s="6" t="str">
        <f t="shared" si="2"/>
        <v>女</v>
      </c>
      <c r="F49" s="6"/>
    </row>
    <row r="50" spans="1:6" s="2" customFormat="1" ht="34.5" customHeight="1">
      <c r="A50" s="6">
        <v>48</v>
      </c>
      <c r="B50" s="6" t="str">
        <f>"38732022051713080671129"</f>
        <v>38732022051713080671129</v>
      </c>
      <c r="C50" s="6" t="s">
        <v>7</v>
      </c>
      <c r="D50" s="6" t="str">
        <f>"陈书堂"</f>
        <v>陈书堂</v>
      </c>
      <c r="E50" s="6" t="str">
        <f>"男"</f>
        <v>男</v>
      </c>
      <c r="F50" s="6"/>
    </row>
    <row r="51" spans="1:6" s="2" customFormat="1" ht="34.5" customHeight="1">
      <c r="A51" s="6">
        <v>49</v>
      </c>
      <c r="B51" s="6" t="str">
        <f>"38732022051714383871155"</f>
        <v>38732022051714383871155</v>
      </c>
      <c r="C51" s="6" t="s">
        <v>7</v>
      </c>
      <c r="D51" s="6" t="str">
        <f>"杨能"</f>
        <v>杨能</v>
      </c>
      <c r="E51" s="6" t="str">
        <f aca="true" t="shared" si="3" ref="E51:E74">"女"</f>
        <v>女</v>
      </c>
      <c r="F51" s="6"/>
    </row>
    <row r="52" spans="1:6" s="2" customFormat="1" ht="34.5" customHeight="1">
      <c r="A52" s="6">
        <v>50</v>
      </c>
      <c r="B52" s="6" t="str">
        <f>"38732022051714392071156"</f>
        <v>38732022051714392071156</v>
      </c>
      <c r="C52" s="6" t="s">
        <v>7</v>
      </c>
      <c r="D52" s="6" t="str">
        <f>"唐梦茜"</f>
        <v>唐梦茜</v>
      </c>
      <c r="E52" s="6" t="str">
        <f t="shared" si="3"/>
        <v>女</v>
      </c>
      <c r="F52" s="6"/>
    </row>
    <row r="53" spans="1:6" s="2" customFormat="1" ht="34.5" customHeight="1">
      <c r="A53" s="6">
        <v>51</v>
      </c>
      <c r="B53" s="6" t="str">
        <f>"38732022051716560471282"</f>
        <v>38732022051716560471282</v>
      </c>
      <c r="C53" s="6" t="s">
        <v>7</v>
      </c>
      <c r="D53" s="6" t="str">
        <f>"康珂"</f>
        <v>康珂</v>
      </c>
      <c r="E53" s="6" t="str">
        <f t="shared" si="3"/>
        <v>女</v>
      </c>
      <c r="F53" s="6"/>
    </row>
    <row r="54" spans="1:6" s="2" customFormat="1" ht="34.5" customHeight="1">
      <c r="A54" s="6">
        <v>52</v>
      </c>
      <c r="B54" s="6" t="str">
        <f>"38732022051717465971332"</f>
        <v>38732022051717465971332</v>
      </c>
      <c r="C54" s="6" t="s">
        <v>7</v>
      </c>
      <c r="D54" s="6" t="str">
        <f>"云小丽"</f>
        <v>云小丽</v>
      </c>
      <c r="E54" s="6" t="str">
        <f t="shared" si="3"/>
        <v>女</v>
      </c>
      <c r="F54" s="6"/>
    </row>
    <row r="55" spans="1:6" s="2" customFormat="1" ht="34.5" customHeight="1">
      <c r="A55" s="6">
        <v>53</v>
      </c>
      <c r="B55" s="6" t="str">
        <f>"38732022051719482171397"</f>
        <v>38732022051719482171397</v>
      </c>
      <c r="C55" s="6" t="s">
        <v>7</v>
      </c>
      <c r="D55" s="6" t="str">
        <f>"王侨源"</f>
        <v>王侨源</v>
      </c>
      <c r="E55" s="6" t="str">
        <f t="shared" si="3"/>
        <v>女</v>
      </c>
      <c r="F55" s="6"/>
    </row>
    <row r="56" spans="1:6" s="2" customFormat="1" ht="34.5" customHeight="1">
      <c r="A56" s="6">
        <v>54</v>
      </c>
      <c r="B56" s="6" t="str">
        <f>"38732022051720080971410"</f>
        <v>38732022051720080971410</v>
      </c>
      <c r="C56" s="6" t="s">
        <v>7</v>
      </c>
      <c r="D56" s="6" t="str">
        <f>"云艳苗"</f>
        <v>云艳苗</v>
      </c>
      <c r="E56" s="6" t="str">
        <f t="shared" si="3"/>
        <v>女</v>
      </c>
      <c r="F56" s="6"/>
    </row>
    <row r="57" spans="1:6" s="2" customFormat="1" ht="34.5" customHeight="1">
      <c r="A57" s="6">
        <v>55</v>
      </c>
      <c r="B57" s="6" t="str">
        <f>"38732022051721375771479"</f>
        <v>38732022051721375771479</v>
      </c>
      <c r="C57" s="6" t="s">
        <v>7</v>
      </c>
      <c r="D57" s="6" t="str">
        <f>"郑愉雨"</f>
        <v>郑愉雨</v>
      </c>
      <c r="E57" s="6" t="str">
        <f t="shared" si="3"/>
        <v>女</v>
      </c>
      <c r="F57" s="6"/>
    </row>
    <row r="58" spans="1:6" s="2" customFormat="1" ht="34.5" customHeight="1">
      <c r="A58" s="6">
        <v>56</v>
      </c>
      <c r="B58" s="6" t="str">
        <f>"38732022051722054171505"</f>
        <v>38732022051722054171505</v>
      </c>
      <c r="C58" s="6" t="s">
        <v>7</v>
      </c>
      <c r="D58" s="6" t="str">
        <f>"周娴"</f>
        <v>周娴</v>
      </c>
      <c r="E58" s="6" t="str">
        <f t="shared" si="3"/>
        <v>女</v>
      </c>
      <c r="F58" s="6"/>
    </row>
    <row r="59" spans="1:6" s="2" customFormat="1" ht="34.5" customHeight="1">
      <c r="A59" s="6">
        <v>57</v>
      </c>
      <c r="B59" s="6" t="str">
        <f>"38732022051723404471540"</f>
        <v>38732022051723404471540</v>
      </c>
      <c r="C59" s="6" t="s">
        <v>7</v>
      </c>
      <c r="D59" s="6" t="str">
        <f>"邱名玉"</f>
        <v>邱名玉</v>
      </c>
      <c r="E59" s="6" t="str">
        <f t="shared" si="3"/>
        <v>女</v>
      </c>
      <c r="F59" s="6"/>
    </row>
    <row r="60" spans="1:6" s="2" customFormat="1" ht="34.5" customHeight="1">
      <c r="A60" s="6">
        <v>58</v>
      </c>
      <c r="B60" s="6" t="str">
        <f>"38732022051808045771569"</f>
        <v>38732022051808045771569</v>
      </c>
      <c r="C60" s="6" t="s">
        <v>7</v>
      </c>
      <c r="D60" s="6" t="str">
        <f>"李雪瑞"</f>
        <v>李雪瑞</v>
      </c>
      <c r="E60" s="6" t="str">
        <f t="shared" si="3"/>
        <v>女</v>
      </c>
      <c r="F60" s="6"/>
    </row>
    <row r="61" spans="1:6" s="2" customFormat="1" ht="34.5" customHeight="1">
      <c r="A61" s="6">
        <v>59</v>
      </c>
      <c r="B61" s="6" t="str">
        <f>"38732022051809340571606"</f>
        <v>38732022051809340571606</v>
      </c>
      <c r="C61" s="6" t="s">
        <v>7</v>
      </c>
      <c r="D61" s="6" t="str">
        <f>"韩雪"</f>
        <v>韩雪</v>
      </c>
      <c r="E61" s="6" t="str">
        <f t="shared" si="3"/>
        <v>女</v>
      </c>
      <c r="F61" s="6"/>
    </row>
    <row r="62" spans="1:6" s="2" customFormat="1" ht="34.5" customHeight="1">
      <c r="A62" s="6">
        <v>60</v>
      </c>
      <c r="B62" s="6" t="str">
        <f>"38732022051813100771730"</f>
        <v>38732022051813100771730</v>
      </c>
      <c r="C62" s="6" t="s">
        <v>7</v>
      </c>
      <c r="D62" s="6" t="str">
        <f>"孟晨"</f>
        <v>孟晨</v>
      </c>
      <c r="E62" s="6" t="str">
        <f t="shared" si="3"/>
        <v>女</v>
      </c>
      <c r="F62" s="6"/>
    </row>
    <row r="63" spans="1:6" s="2" customFormat="1" ht="34.5" customHeight="1">
      <c r="A63" s="6">
        <v>61</v>
      </c>
      <c r="B63" s="6" t="str">
        <f>"38732022051815553771799"</f>
        <v>38732022051815553771799</v>
      </c>
      <c r="C63" s="6" t="s">
        <v>7</v>
      </c>
      <c r="D63" s="6" t="str">
        <f>"王亚丹"</f>
        <v>王亚丹</v>
      </c>
      <c r="E63" s="6" t="str">
        <f t="shared" si="3"/>
        <v>女</v>
      </c>
      <c r="F63" s="6"/>
    </row>
    <row r="64" spans="1:6" s="2" customFormat="1" ht="34.5" customHeight="1">
      <c r="A64" s="6">
        <v>62</v>
      </c>
      <c r="B64" s="6" t="str">
        <f>"38732022051819205271907"</f>
        <v>38732022051819205271907</v>
      </c>
      <c r="C64" s="6" t="s">
        <v>7</v>
      </c>
      <c r="D64" s="6" t="str">
        <f>"骆慧君"</f>
        <v>骆慧君</v>
      </c>
      <c r="E64" s="6" t="str">
        <f t="shared" si="3"/>
        <v>女</v>
      </c>
      <c r="F64" s="6"/>
    </row>
    <row r="65" spans="1:6" s="2" customFormat="1" ht="34.5" customHeight="1">
      <c r="A65" s="6">
        <v>63</v>
      </c>
      <c r="B65" s="6" t="str">
        <f>"38732022051822383972012"</f>
        <v>38732022051822383972012</v>
      </c>
      <c r="C65" s="6" t="s">
        <v>7</v>
      </c>
      <c r="D65" s="6" t="str">
        <f>"王四妹"</f>
        <v>王四妹</v>
      </c>
      <c r="E65" s="6" t="str">
        <f t="shared" si="3"/>
        <v>女</v>
      </c>
      <c r="F65" s="6"/>
    </row>
    <row r="66" spans="1:6" s="2" customFormat="1" ht="34.5" customHeight="1">
      <c r="A66" s="6">
        <v>64</v>
      </c>
      <c r="B66" s="6" t="str">
        <f>"38732022051823493572041"</f>
        <v>38732022051823493572041</v>
      </c>
      <c r="C66" s="6" t="s">
        <v>7</v>
      </c>
      <c r="D66" s="6" t="str">
        <f>"于佳鹭"</f>
        <v>于佳鹭</v>
      </c>
      <c r="E66" s="6" t="str">
        <f t="shared" si="3"/>
        <v>女</v>
      </c>
      <c r="F66" s="6"/>
    </row>
    <row r="67" spans="1:6" s="2" customFormat="1" ht="34.5" customHeight="1">
      <c r="A67" s="6">
        <v>65</v>
      </c>
      <c r="B67" s="6" t="str">
        <f>"38732022051908153172070"</f>
        <v>38732022051908153172070</v>
      </c>
      <c r="C67" s="6" t="s">
        <v>7</v>
      </c>
      <c r="D67" s="6" t="str">
        <f>"徐娜"</f>
        <v>徐娜</v>
      </c>
      <c r="E67" s="6" t="str">
        <f t="shared" si="3"/>
        <v>女</v>
      </c>
      <c r="F67" s="6"/>
    </row>
    <row r="68" spans="1:6" s="2" customFormat="1" ht="34.5" customHeight="1">
      <c r="A68" s="6">
        <v>66</v>
      </c>
      <c r="B68" s="6" t="str">
        <f>"38732022051909183272112"</f>
        <v>38732022051909183272112</v>
      </c>
      <c r="C68" s="6" t="s">
        <v>7</v>
      </c>
      <c r="D68" s="6" t="str">
        <f>"陈佳敏"</f>
        <v>陈佳敏</v>
      </c>
      <c r="E68" s="6" t="str">
        <f t="shared" si="3"/>
        <v>女</v>
      </c>
      <c r="F68" s="6"/>
    </row>
    <row r="69" spans="1:6" s="2" customFormat="1" ht="34.5" customHeight="1">
      <c r="A69" s="6">
        <v>67</v>
      </c>
      <c r="B69" s="6" t="str">
        <f>"38732022051909462972133"</f>
        <v>38732022051909462972133</v>
      </c>
      <c r="C69" s="6" t="s">
        <v>7</v>
      </c>
      <c r="D69" s="6" t="str">
        <f>"李晨龄"</f>
        <v>李晨龄</v>
      </c>
      <c r="E69" s="6" t="str">
        <f t="shared" si="3"/>
        <v>女</v>
      </c>
      <c r="F69" s="6"/>
    </row>
    <row r="70" spans="1:6" s="2" customFormat="1" ht="34.5" customHeight="1">
      <c r="A70" s="6">
        <v>68</v>
      </c>
      <c r="B70" s="6" t="str">
        <f>"38732022051909531072137"</f>
        <v>38732022051909531072137</v>
      </c>
      <c r="C70" s="6" t="s">
        <v>7</v>
      </c>
      <c r="D70" s="6" t="str">
        <f>"王宇"</f>
        <v>王宇</v>
      </c>
      <c r="E70" s="6" t="str">
        <f t="shared" si="3"/>
        <v>女</v>
      </c>
      <c r="F70" s="6"/>
    </row>
    <row r="71" spans="1:6" s="2" customFormat="1" ht="34.5" customHeight="1">
      <c r="A71" s="6">
        <v>69</v>
      </c>
      <c r="B71" s="6" t="str">
        <f>"38732022051910365572163"</f>
        <v>38732022051910365572163</v>
      </c>
      <c r="C71" s="6" t="s">
        <v>7</v>
      </c>
      <c r="D71" s="6" t="str">
        <f>"钟周洛"</f>
        <v>钟周洛</v>
      </c>
      <c r="E71" s="6" t="str">
        <f t="shared" si="3"/>
        <v>女</v>
      </c>
      <c r="F71" s="6"/>
    </row>
    <row r="72" spans="1:6" s="2" customFormat="1" ht="34.5" customHeight="1">
      <c r="A72" s="6">
        <v>70</v>
      </c>
      <c r="B72" s="6" t="str">
        <f>"38732022051310135869858"</f>
        <v>38732022051310135869858</v>
      </c>
      <c r="C72" s="6" t="s">
        <v>8</v>
      </c>
      <c r="D72" s="6" t="str">
        <f>"刘思怡"</f>
        <v>刘思怡</v>
      </c>
      <c r="E72" s="6" t="str">
        <f t="shared" si="3"/>
        <v>女</v>
      </c>
      <c r="F72" s="6"/>
    </row>
    <row r="73" spans="1:6" s="2" customFormat="1" ht="34.5" customHeight="1">
      <c r="A73" s="6">
        <v>71</v>
      </c>
      <c r="B73" s="6" t="str">
        <f>"38732022051310532069879"</f>
        <v>38732022051310532069879</v>
      </c>
      <c r="C73" s="6" t="s">
        <v>8</v>
      </c>
      <c r="D73" s="6" t="str">
        <f>"路文睿"</f>
        <v>路文睿</v>
      </c>
      <c r="E73" s="6" t="str">
        <f t="shared" si="3"/>
        <v>女</v>
      </c>
      <c r="F73" s="6"/>
    </row>
    <row r="74" spans="1:6" s="2" customFormat="1" ht="34.5" customHeight="1">
      <c r="A74" s="6">
        <v>72</v>
      </c>
      <c r="B74" s="6" t="str">
        <f>"38732022051310575169881"</f>
        <v>38732022051310575169881</v>
      </c>
      <c r="C74" s="6" t="s">
        <v>8</v>
      </c>
      <c r="D74" s="6" t="str">
        <f>"吴江文"</f>
        <v>吴江文</v>
      </c>
      <c r="E74" s="6" t="str">
        <f t="shared" si="3"/>
        <v>女</v>
      </c>
      <c r="F74" s="6"/>
    </row>
    <row r="75" spans="1:6" s="2" customFormat="1" ht="34.5" customHeight="1">
      <c r="A75" s="6">
        <v>73</v>
      </c>
      <c r="B75" s="6" t="str">
        <f>"38732022051311514369902"</f>
        <v>38732022051311514369902</v>
      </c>
      <c r="C75" s="6" t="s">
        <v>8</v>
      </c>
      <c r="D75" s="6" t="str">
        <f>"蔡知锦"</f>
        <v>蔡知锦</v>
      </c>
      <c r="E75" s="6" t="str">
        <f>"男"</f>
        <v>男</v>
      </c>
      <c r="F75" s="6"/>
    </row>
    <row r="76" spans="1:6" s="2" customFormat="1" ht="34.5" customHeight="1">
      <c r="A76" s="6">
        <v>74</v>
      </c>
      <c r="B76" s="6" t="str">
        <f>"38732022051311551369906"</f>
        <v>38732022051311551369906</v>
      </c>
      <c r="C76" s="6" t="s">
        <v>8</v>
      </c>
      <c r="D76" s="6" t="str">
        <f>"隋圣洁"</f>
        <v>隋圣洁</v>
      </c>
      <c r="E76" s="6" t="str">
        <f aca="true" t="shared" si="4" ref="E76:E87">"女"</f>
        <v>女</v>
      </c>
      <c r="F76" s="6"/>
    </row>
    <row r="77" spans="1:6" s="2" customFormat="1" ht="34.5" customHeight="1">
      <c r="A77" s="6">
        <v>75</v>
      </c>
      <c r="B77" s="6" t="str">
        <f>"38732022051312011269907"</f>
        <v>38732022051312011269907</v>
      </c>
      <c r="C77" s="6" t="s">
        <v>8</v>
      </c>
      <c r="D77" s="6" t="str">
        <f>"黄佳瑾"</f>
        <v>黄佳瑾</v>
      </c>
      <c r="E77" s="6" t="str">
        <f t="shared" si="4"/>
        <v>女</v>
      </c>
      <c r="F77" s="6"/>
    </row>
    <row r="78" spans="1:6" s="2" customFormat="1" ht="34.5" customHeight="1">
      <c r="A78" s="6">
        <v>76</v>
      </c>
      <c r="B78" s="6" t="str">
        <f>"38732022051313275269952"</f>
        <v>38732022051313275269952</v>
      </c>
      <c r="C78" s="6" t="s">
        <v>8</v>
      </c>
      <c r="D78" s="6" t="str">
        <f>"李天咪"</f>
        <v>李天咪</v>
      </c>
      <c r="E78" s="6" t="str">
        <f t="shared" si="4"/>
        <v>女</v>
      </c>
      <c r="F78" s="6"/>
    </row>
    <row r="79" spans="1:6" s="2" customFormat="1" ht="34.5" customHeight="1">
      <c r="A79" s="6">
        <v>77</v>
      </c>
      <c r="B79" s="6" t="str">
        <f>"38732022051313360869955"</f>
        <v>38732022051313360869955</v>
      </c>
      <c r="C79" s="6" t="s">
        <v>8</v>
      </c>
      <c r="D79" s="6" t="str">
        <f>"王宇航"</f>
        <v>王宇航</v>
      </c>
      <c r="E79" s="6" t="str">
        <f t="shared" si="4"/>
        <v>女</v>
      </c>
      <c r="F79" s="6"/>
    </row>
    <row r="80" spans="1:6" s="2" customFormat="1" ht="34.5" customHeight="1">
      <c r="A80" s="6">
        <v>78</v>
      </c>
      <c r="B80" s="6" t="str">
        <f>"38732022051318433470083"</f>
        <v>38732022051318433470083</v>
      </c>
      <c r="C80" s="6" t="s">
        <v>8</v>
      </c>
      <c r="D80" s="6" t="str">
        <f>"羊英彩"</f>
        <v>羊英彩</v>
      </c>
      <c r="E80" s="6" t="str">
        <f t="shared" si="4"/>
        <v>女</v>
      </c>
      <c r="F80" s="6"/>
    </row>
    <row r="81" spans="1:6" s="2" customFormat="1" ht="34.5" customHeight="1">
      <c r="A81" s="6">
        <v>79</v>
      </c>
      <c r="B81" s="6" t="str">
        <f>"38732022051415554370243"</f>
        <v>38732022051415554370243</v>
      </c>
      <c r="C81" s="6" t="s">
        <v>8</v>
      </c>
      <c r="D81" s="6" t="str">
        <f>"黎彩宝"</f>
        <v>黎彩宝</v>
      </c>
      <c r="E81" s="6" t="str">
        <f t="shared" si="4"/>
        <v>女</v>
      </c>
      <c r="F81" s="6"/>
    </row>
    <row r="82" spans="1:6" s="2" customFormat="1" ht="34.5" customHeight="1">
      <c r="A82" s="6">
        <v>80</v>
      </c>
      <c r="B82" s="6" t="str">
        <f>"38732022051416010170244"</f>
        <v>38732022051416010170244</v>
      </c>
      <c r="C82" s="6" t="s">
        <v>8</v>
      </c>
      <c r="D82" s="6" t="str">
        <f>"刘前莉"</f>
        <v>刘前莉</v>
      </c>
      <c r="E82" s="6" t="str">
        <f t="shared" si="4"/>
        <v>女</v>
      </c>
      <c r="F82" s="6"/>
    </row>
    <row r="83" spans="1:6" s="2" customFormat="1" ht="34.5" customHeight="1">
      <c r="A83" s="6">
        <v>81</v>
      </c>
      <c r="B83" s="6" t="str">
        <f>"38732022051417230570258"</f>
        <v>38732022051417230570258</v>
      </c>
      <c r="C83" s="6" t="s">
        <v>8</v>
      </c>
      <c r="D83" s="6" t="str">
        <f>"莫君薇"</f>
        <v>莫君薇</v>
      </c>
      <c r="E83" s="6" t="str">
        <f t="shared" si="4"/>
        <v>女</v>
      </c>
      <c r="F83" s="6"/>
    </row>
    <row r="84" spans="1:6" s="2" customFormat="1" ht="34.5" customHeight="1">
      <c r="A84" s="6">
        <v>82</v>
      </c>
      <c r="B84" s="6" t="str">
        <f>"38732022051419243170273"</f>
        <v>38732022051419243170273</v>
      </c>
      <c r="C84" s="6" t="s">
        <v>8</v>
      </c>
      <c r="D84" s="6" t="str">
        <f>"刘雨航"</f>
        <v>刘雨航</v>
      </c>
      <c r="E84" s="6" t="str">
        <f t="shared" si="4"/>
        <v>女</v>
      </c>
      <c r="F84" s="6"/>
    </row>
    <row r="85" spans="1:6" s="2" customFormat="1" ht="34.5" customHeight="1">
      <c r="A85" s="6">
        <v>83</v>
      </c>
      <c r="B85" s="6" t="str">
        <f>"38732022051614153770616"</f>
        <v>38732022051614153770616</v>
      </c>
      <c r="C85" s="6" t="s">
        <v>8</v>
      </c>
      <c r="D85" s="6" t="str">
        <f>"周天恩"</f>
        <v>周天恩</v>
      </c>
      <c r="E85" s="6" t="str">
        <f t="shared" si="4"/>
        <v>女</v>
      </c>
      <c r="F85" s="6"/>
    </row>
    <row r="86" spans="1:6" s="2" customFormat="1" ht="34.5" customHeight="1">
      <c r="A86" s="6">
        <v>84</v>
      </c>
      <c r="B86" s="6" t="str">
        <f>"38732022051617270970750"</f>
        <v>38732022051617270970750</v>
      </c>
      <c r="C86" s="6" t="s">
        <v>8</v>
      </c>
      <c r="D86" s="6" t="str">
        <f>"吴小珠"</f>
        <v>吴小珠</v>
      </c>
      <c r="E86" s="6" t="str">
        <f t="shared" si="4"/>
        <v>女</v>
      </c>
      <c r="F86" s="6"/>
    </row>
    <row r="87" spans="1:6" s="2" customFormat="1" ht="34.5" customHeight="1">
      <c r="A87" s="6">
        <v>85</v>
      </c>
      <c r="B87" s="6" t="str">
        <f>"38732022051618191070779"</f>
        <v>38732022051618191070779</v>
      </c>
      <c r="C87" s="6" t="s">
        <v>8</v>
      </c>
      <c r="D87" s="6" t="str">
        <f>"符海钰"</f>
        <v>符海钰</v>
      </c>
      <c r="E87" s="6" t="str">
        <f t="shared" si="4"/>
        <v>女</v>
      </c>
      <c r="F87" s="6"/>
    </row>
    <row r="88" spans="1:6" s="2" customFormat="1" ht="34.5" customHeight="1">
      <c r="A88" s="6">
        <v>86</v>
      </c>
      <c r="B88" s="6" t="str">
        <f>"38732022051710104571004"</f>
        <v>38732022051710104571004</v>
      </c>
      <c r="C88" s="6" t="s">
        <v>8</v>
      </c>
      <c r="D88" s="6" t="str">
        <f>"柴阔"</f>
        <v>柴阔</v>
      </c>
      <c r="E88" s="6" t="str">
        <f>"男"</f>
        <v>男</v>
      </c>
      <c r="F88" s="6"/>
    </row>
    <row r="89" spans="1:6" s="2" customFormat="1" ht="34.5" customHeight="1">
      <c r="A89" s="6">
        <v>87</v>
      </c>
      <c r="B89" s="6" t="str">
        <f>"38732022051808441671582"</f>
        <v>38732022051808441671582</v>
      </c>
      <c r="C89" s="6" t="s">
        <v>8</v>
      </c>
      <c r="D89" s="6" t="str">
        <f>"詹幸东"</f>
        <v>詹幸东</v>
      </c>
      <c r="E89" s="6" t="str">
        <f>"男"</f>
        <v>男</v>
      </c>
      <c r="F89" s="6"/>
    </row>
    <row r="90" spans="1:6" s="2" customFormat="1" ht="34.5" customHeight="1">
      <c r="A90" s="6">
        <v>88</v>
      </c>
      <c r="B90" s="6" t="str">
        <f>"38732022051809482271615"</f>
        <v>38732022051809482271615</v>
      </c>
      <c r="C90" s="6" t="s">
        <v>8</v>
      </c>
      <c r="D90" s="6" t="str">
        <f>"李豪"</f>
        <v>李豪</v>
      </c>
      <c r="E90" s="6" t="str">
        <f aca="true" t="shared" si="5" ref="E90:E100">"女"</f>
        <v>女</v>
      </c>
      <c r="F90" s="6"/>
    </row>
    <row r="91" spans="1:6" s="2" customFormat="1" ht="34.5" customHeight="1">
      <c r="A91" s="6">
        <v>89</v>
      </c>
      <c r="B91" s="6" t="str">
        <f>"38732022051815194471768"</f>
        <v>38732022051815194471768</v>
      </c>
      <c r="C91" s="6" t="s">
        <v>8</v>
      </c>
      <c r="D91" s="6" t="str">
        <f>"李江弟"</f>
        <v>李江弟</v>
      </c>
      <c r="E91" s="6" t="str">
        <f t="shared" si="5"/>
        <v>女</v>
      </c>
      <c r="F91" s="6"/>
    </row>
    <row r="92" spans="1:6" s="2" customFormat="1" ht="34.5" customHeight="1">
      <c r="A92" s="6">
        <v>90</v>
      </c>
      <c r="B92" s="6" t="str">
        <f>"38732022051821355571975"</f>
        <v>38732022051821355571975</v>
      </c>
      <c r="C92" s="6" t="s">
        <v>8</v>
      </c>
      <c r="D92" s="6" t="str">
        <f>"王婉君"</f>
        <v>王婉君</v>
      </c>
      <c r="E92" s="6" t="str">
        <f t="shared" si="5"/>
        <v>女</v>
      </c>
      <c r="F92" s="6"/>
    </row>
    <row r="93" spans="1:6" s="2" customFormat="1" ht="34.5" customHeight="1">
      <c r="A93" s="6">
        <v>91</v>
      </c>
      <c r="B93" s="6" t="str">
        <f>"38732022051822325872007"</f>
        <v>38732022051822325872007</v>
      </c>
      <c r="C93" s="6" t="s">
        <v>8</v>
      </c>
      <c r="D93" s="6" t="str">
        <f>"刘惠欣"</f>
        <v>刘惠欣</v>
      </c>
      <c r="E93" s="6" t="str">
        <f t="shared" si="5"/>
        <v>女</v>
      </c>
      <c r="F93" s="6"/>
    </row>
    <row r="94" spans="1:6" s="2" customFormat="1" ht="34.5" customHeight="1">
      <c r="A94" s="6">
        <v>92</v>
      </c>
      <c r="B94" s="6" t="str">
        <f>"38732022051909363572126"</f>
        <v>38732022051909363572126</v>
      </c>
      <c r="C94" s="6" t="s">
        <v>8</v>
      </c>
      <c r="D94" s="6" t="str">
        <f>"王力新"</f>
        <v>王力新</v>
      </c>
      <c r="E94" s="6" t="str">
        <f t="shared" si="5"/>
        <v>女</v>
      </c>
      <c r="F94" s="6"/>
    </row>
    <row r="95" spans="1:6" s="2" customFormat="1" ht="34.5" customHeight="1">
      <c r="A95" s="6">
        <v>93</v>
      </c>
      <c r="B95" s="6" t="str">
        <f>"38732022051910121372149"</f>
        <v>38732022051910121372149</v>
      </c>
      <c r="C95" s="6" t="s">
        <v>8</v>
      </c>
      <c r="D95" s="6" t="str">
        <f>"麦永珍"</f>
        <v>麦永珍</v>
      </c>
      <c r="E95" s="6" t="str">
        <f t="shared" si="5"/>
        <v>女</v>
      </c>
      <c r="F95" s="6"/>
    </row>
    <row r="96" spans="1:6" s="2" customFormat="1" ht="34.5" customHeight="1">
      <c r="A96" s="6">
        <v>94</v>
      </c>
      <c r="B96" s="6" t="str">
        <f>"38732022051309373569838"</f>
        <v>38732022051309373569838</v>
      </c>
      <c r="C96" s="6" t="s">
        <v>9</v>
      </c>
      <c r="D96" s="6" t="str">
        <f>"高珂"</f>
        <v>高珂</v>
      </c>
      <c r="E96" s="6" t="str">
        <f t="shared" si="5"/>
        <v>女</v>
      </c>
      <c r="F96" s="6"/>
    </row>
    <row r="97" spans="1:6" s="2" customFormat="1" ht="34.5" customHeight="1">
      <c r="A97" s="6">
        <v>95</v>
      </c>
      <c r="B97" s="6" t="str">
        <f>"38732022051310405569873"</f>
        <v>38732022051310405569873</v>
      </c>
      <c r="C97" s="6" t="s">
        <v>9</v>
      </c>
      <c r="D97" s="6" t="str">
        <f>"符恩希"</f>
        <v>符恩希</v>
      </c>
      <c r="E97" s="6" t="str">
        <f t="shared" si="5"/>
        <v>女</v>
      </c>
      <c r="F97" s="6"/>
    </row>
    <row r="98" spans="1:6" s="2" customFormat="1" ht="34.5" customHeight="1">
      <c r="A98" s="6">
        <v>96</v>
      </c>
      <c r="B98" s="6" t="str">
        <f>"38732022051312301269926"</f>
        <v>38732022051312301269926</v>
      </c>
      <c r="C98" s="6" t="s">
        <v>9</v>
      </c>
      <c r="D98" s="6" t="str">
        <f>"何俊颉"</f>
        <v>何俊颉</v>
      </c>
      <c r="E98" s="6" t="str">
        <f t="shared" si="5"/>
        <v>女</v>
      </c>
      <c r="F98" s="6"/>
    </row>
    <row r="99" spans="1:6" s="2" customFormat="1" ht="34.5" customHeight="1">
      <c r="A99" s="6">
        <v>97</v>
      </c>
      <c r="B99" s="6" t="str">
        <f>"38732022051312494869936"</f>
        <v>38732022051312494869936</v>
      </c>
      <c r="C99" s="6" t="s">
        <v>9</v>
      </c>
      <c r="D99" s="6" t="str">
        <f>"庞继文"</f>
        <v>庞继文</v>
      </c>
      <c r="E99" s="6" t="str">
        <f t="shared" si="5"/>
        <v>女</v>
      </c>
      <c r="F99" s="6"/>
    </row>
    <row r="100" spans="1:6" s="2" customFormat="1" ht="34.5" customHeight="1">
      <c r="A100" s="6">
        <v>98</v>
      </c>
      <c r="B100" s="6" t="str">
        <f>"38732022051313074269947"</f>
        <v>38732022051313074269947</v>
      </c>
      <c r="C100" s="6" t="s">
        <v>9</v>
      </c>
      <c r="D100" s="6" t="str">
        <f>"王予宸"</f>
        <v>王予宸</v>
      </c>
      <c r="E100" s="6" t="str">
        <f t="shared" si="5"/>
        <v>女</v>
      </c>
      <c r="F100" s="6"/>
    </row>
    <row r="101" spans="1:6" s="2" customFormat="1" ht="34.5" customHeight="1">
      <c r="A101" s="6">
        <v>99</v>
      </c>
      <c r="B101" s="6" t="str">
        <f>"38732022051314434569982"</f>
        <v>38732022051314434569982</v>
      </c>
      <c r="C101" s="6" t="s">
        <v>9</v>
      </c>
      <c r="D101" s="6" t="str">
        <f>"杨宇轩"</f>
        <v>杨宇轩</v>
      </c>
      <c r="E101" s="6" t="str">
        <f>"男"</f>
        <v>男</v>
      </c>
      <c r="F101" s="6"/>
    </row>
    <row r="102" spans="1:6" s="2" customFormat="1" ht="34.5" customHeight="1">
      <c r="A102" s="6">
        <v>100</v>
      </c>
      <c r="B102" s="6" t="str">
        <f>"38732022051315233470003"</f>
        <v>38732022051315233470003</v>
      </c>
      <c r="C102" s="6" t="s">
        <v>9</v>
      </c>
      <c r="D102" s="6" t="str">
        <f>"林婧"</f>
        <v>林婧</v>
      </c>
      <c r="E102" s="6" t="str">
        <f aca="true" t="shared" si="6" ref="E102:E109">"女"</f>
        <v>女</v>
      </c>
      <c r="F102" s="6"/>
    </row>
    <row r="103" spans="1:6" s="2" customFormat="1" ht="34.5" customHeight="1">
      <c r="A103" s="6">
        <v>101</v>
      </c>
      <c r="B103" s="6" t="str">
        <f>"38732022051316394470038"</f>
        <v>38732022051316394470038</v>
      </c>
      <c r="C103" s="6" t="s">
        <v>9</v>
      </c>
      <c r="D103" s="6" t="str">
        <f>"王进进"</f>
        <v>王进进</v>
      </c>
      <c r="E103" s="6" t="str">
        <f t="shared" si="6"/>
        <v>女</v>
      </c>
      <c r="F103" s="6"/>
    </row>
    <row r="104" spans="1:6" s="2" customFormat="1" ht="34.5" customHeight="1">
      <c r="A104" s="6">
        <v>102</v>
      </c>
      <c r="B104" s="6" t="str">
        <f>"38732022051317341370061"</f>
        <v>38732022051317341370061</v>
      </c>
      <c r="C104" s="6" t="s">
        <v>9</v>
      </c>
      <c r="D104" s="6" t="str">
        <f>"王德玉"</f>
        <v>王德玉</v>
      </c>
      <c r="E104" s="6" t="str">
        <f t="shared" si="6"/>
        <v>女</v>
      </c>
      <c r="F104" s="6"/>
    </row>
    <row r="105" spans="1:6" s="2" customFormat="1" ht="34.5" customHeight="1">
      <c r="A105" s="6">
        <v>103</v>
      </c>
      <c r="B105" s="6" t="str">
        <f>"38732022051410183870195"</f>
        <v>38732022051410183870195</v>
      </c>
      <c r="C105" s="6" t="s">
        <v>9</v>
      </c>
      <c r="D105" s="6" t="str">
        <f>"刘春艳"</f>
        <v>刘春艳</v>
      </c>
      <c r="E105" s="6" t="str">
        <f t="shared" si="6"/>
        <v>女</v>
      </c>
      <c r="F105" s="6"/>
    </row>
    <row r="106" spans="1:6" s="2" customFormat="1" ht="34.5" customHeight="1">
      <c r="A106" s="6">
        <v>104</v>
      </c>
      <c r="B106" s="6" t="str">
        <f>"38732022051418225870263"</f>
        <v>38732022051418225870263</v>
      </c>
      <c r="C106" s="6" t="s">
        <v>9</v>
      </c>
      <c r="D106" s="6" t="str">
        <f>"孙梦瑶"</f>
        <v>孙梦瑶</v>
      </c>
      <c r="E106" s="6" t="str">
        <f t="shared" si="6"/>
        <v>女</v>
      </c>
      <c r="F106" s="6"/>
    </row>
    <row r="107" spans="1:6" s="2" customFormat="1" ht="34.5" customHeight="1">
      <c r="A107" s="6">
        <v>105</v>
      </c>
      <c r="B107" s="6" t="str">
        <f>"38732022051512272870317"</f>
        <v>38732022051512272870317</v>
      </c>
      <c r="C107" s="6" t="s">
        <v>9</v>
      </c>
      <c r="D107" s="6" t="str">
        <f>"周书娟"</f>
        <v>周书娟</v>
      </c>
      <c r="E107" s="6" t="str">
        <f t="shared" si="6"/>
        <v>女</v>
      </c>
      <c r="F107" s="6"/>
    </row>
    <row r="108" spans="1:6" s="2" customFormat="1" ht="34.5" customHeight="1">
      <c r="A108" s="6">
        <v>106</v>
      </c>
      <c r="B108" s="6" t="str">
        <f>"38732022051515053570329"</f>
        <v>38732022051515053570329</v>
      </c>
      <c r="C108" s="6" t="s">
        <v>9</v>
      </c>
      <c r="D108" s="6" t="str">
        <f>"路瑶"</f>
        <v>路瑶</v>
      </c>
      <c r="E108" s="6" t="str">
        <f t="shared" si="6"/>
        <v>女</v>
      </c>
      <c r="F108" s="6"/>
    </row>
    <row r="109" spans="1:6" s="2" customFormat="1" ht="34.5" customHeight="1">
      <c r="A109" s="6">
        <v>107</v>
      </c>
      <c r="B109" s="6" t="str">
        <f>"38732022051610303570479"</f>
        <v>38732022051610303570479</v>
      </c>
      <c r="C109" s="6" t="s">
        <v>9</v>
      </c>
      <c r="D109" s="6" t="str">
        <f>"姜燕"</f>
        <v>姜燕</v>
      </c>
      <c r="E109" s="6" t="str">
        <f t="shared" si="6"/>
        <v>女</v>
      </c>
      <c r="F109" s="6"/>
    </row>
    <row r="110" spans="1:6" s="2" customFormat="1" ht="34.5" customHeight="1">
      <c r="A110" s="6">
        <v>108</v>
      </c>
      <c r="B110" s="6" t="str">
        <f>"38732022051611194670520"</f>
        <v>38732022051611194670520</v>
      </c>
      <c r="C110" s="6" t="s">
        <v>9</v>
      </c>
      <c r="D110" s="6" t="str">
        <f>"马智鑫"</f>
        <v>马智鑫</v>
      </c>
      <c r="E110" s="6" t="str">
        <f>"男"</f>
        <v>男</v>
      </c>
      <c r="F110" s="6"/>
    </row>
    <row r="111" spans="1:6" s="2" customFormat="1" ht="34.5" customHeight="1">
      <c r="A111" s="6">
        <v>109</v>
      </c>
      <c r="B111" s="6" t="str">
        <f>"38732022051620100470826"</f>
        <v>38732022051620100470826</v>
      </c>
      <c r="C111" s="6" t="s">
        <v>9</v>
      </c>
      <c r="D111" s="6" t="str">
        <f>"陈明"</f>
        <v>陈明</v>
      </c>
      <c r="E111" s="6" t="str">
        <f>"女"</f>
        <v>女</v>
      </c>
      <c r="F111" s="6"/>
    </row>
    <row r="112" spans="1:6" s="2" customFormat="1" ht="34.5" customHeight="1">
      <c r="A112" s="6">
        <v>110</v>
      </c>
      <c r="B112" s="6" t="str">
        <f>"38732022051717254971309"</f>
        <v>38732022051717254971309</v>
      </c>
      <c r="C112" s="6" t="s">
        <v>9</v>
      </c>
      <c r="D112" s="6" t="str">
        <f>"何有仪"</f>
        <v>何有仪</v>
      </c>
      <c r="E112" s="6" t="str">
        <f>"女"</f>
        <v>女</v>
      </c>
      <c r="F112" s="6"/>
    </row>
    <row r="113" spans="1:6" s="2" customFormat="1" ht="34.5" customHeight="1">
      <c r="A113" s="6">
        <v>111</v>
      </c>
      <c r="B113" s="6" t="str">
        <f>"38732022051720165371413"</f>
        <v>38732022051720165371413</v>
      </c>
      <c r="C113" s="6" t="s">
        <v>9</v>
      </c>
      <c r="D113" s="6" t="str">
        <f>"吕倩"</f>
        <v>吕倩</v>
      </c>
      <c r="E113" s="6" t="str">
        <f>"女"</f>
        <v>女</v>
      </c>
      <c r="F113" s="6"/>
    </row>
    <row r="114" spans="1:6" s="2" customFormat="1" ht="34.5" customHeight="1">
      <c r="A114" s="6">
        <v>112</v>
      </c>
      <c r="B114" s="6" t="str">
        <f>"38732022051814575271753"</f>
        <v>38732022051814575271753</v>
      </c>
      <c r="C114" s="6" t="s">
        <v>9</v>
      </c>
      <c r="D114" s="6" t="str">
        <f>"刘宇馨"</f>
        <v>刘宇馨</v>
      </c>
      <c r="E114" s="6" t="str">
        <f>"女"</f>
        <v>女</v>
      </c>
      <c r="F114" s="6"/>
    </row>
    <row r="115" spans="1:6" s="2" customFormat="1" ht="34.5" customHeight="1">
      <c r="A115" s="6">
        <v>113</v>
      </c>
      <c r="B115" s="6" t="str">
        <f>"38732022051819370471914"</f>
        <v>38732022051819370471914</v>
      </c>
      <c r="C115" s="6" t="s">
        <v>9</v>
      </c>
      <c r="D115" s="6" t="str">
        <f>"谭晓庆"</f>
        <v>谭晓庆</v>
      </c>
      <c r="E115" s="6" t="str">
        <f>"女"</f>
        <v>女</v>
      </c>
      <c r="F115" s="6"/>
    </row>
    <row r="116" spans="1:6" s="2" customFormat="1" ht="34.5" customHeight="1">
      <c r="A116" s="6">
        <v>114</v>
      </c>
      <c r="B116" s="6" t="str">
        <f>"38732022051820130671935"</f>
        <v>38732022051820130671935</v>
      </c>
      <c r="C116" s="6" t="s">
        <v>9</v>
      </c>
      <c r="D116" s="6" t="str">
        <f>"符汉弟"</f>
        <v>符汉弟</v>
      </c>
      <c r="E116" s="6" t="str">
        <f>"男"</f>
        <v>男</v>
      </c>
      <c r="F116" s="6"/>
    </row>
    <row r="117" spans="1:6" s="2" customFormat="1" ht="34.5" customHeight="1">
      <c r="A117" s="6">
        <v>115</v>
      </c>
      <c r="B117" s="6" t="str">
        <f>"38732022051822142771999"</f>
        <v>38732022051822142771999</v>
      </c>
      <c r="C117" s="6" t="s">
        <v>9</v>
      </c>
      <c r="D117" s="6" t="str">
        <f>"郭婷"</f>
        <v>郭婷</v>
      </c>
      <c r="E117" s="6" t="str">
        <f>"女"</f>
        <v>女</v>
      </c>
      <c r="F117" s="6"/>
    </row>
    <row r="118" spans="1:6" s="2" customFormat="1" ht="34.5" customHeight="1">
      <c r="A118" s="6">
        <v>116</v>
      </c>
      <c r="B118" s="6" t="str">
        <f>"38732022051822423372014"</f>
        <v>38732022051822423372014</v>
      </c>
      <c r="C118" s="6" t="s">
        <v>9</v>
      </c>
      <c r="D118" s="6" t="str">
        <f>"曾秋香"</f>
        <v>曾秋香</v>
      </c>
      <c r="E118" s="6" t="str">
        <f>"女"</f>
        <v>女</v>
      </c>
      <c r="F118" s="6"/>
    </row>
    <row r="119" spans="1:6" s="2" customFormat="1" ht="34.5" customHeight="1">
      <c r="A119" s="6">
        <v>117</v>
      </c>
      <c r="B119" s="6" t="str">
        <f>"38732022051908493472086"</f>
        <v>38732022051908493472086</v>
      </c>
      <c r="C119" s="6" t="s">
        <v>9</v>
      </c>
      <c r="D119" s="6" t="str">
        <f>"李丽阳"</f>
        <v>李丽阳</v>
      </c>
      <c r="E119" s="6" t="str">
        <f>"女"</f>
        <v>女</v>
      </c>
      <c r="F119" s="6"/>
    </row>
    <row r="120" spans="1:6" s="2" customFormat="1" ht="34.5" customHeight="1">
      <c r="A120" s="6">
        <v>118</v>
      </c>
      <c r="B120" s="6" t="str">
        <f>"38732022051909552672139"</f>
        <v>38732022051909552672139</v>
      </c>
      <c r="C120" s="6" t="s">
        <v>9</v>
      </c>
      <c r="D120" s="6" t="str">
        <f>"陈海文"</f>
        <v>陈海文</v>
      </c>
      <c r="E120" s="6" t="str">
        <f>"女"</f>
        <v>女</v>
      </c>
      <c r="F120" s="6"/>
    </row>
    <row r="121" spans="1:6" s="2" customFormat="1" ht="34.5" customHeight="1">
      <c r="A121" s="6">
        <v>119</v>
      </c>
      <c r="B121" s="6" t="str">
        <f>"38732022051911073372182"</f>
        <v>38732022051911073372182</v>
      </c>
      <c r="C121" s="6" t="s">
        <v>9</v>
      </c>
      <c r="D121" s="6" t="str">
        <f>"段京玲"</f>
        <v>段京玲</v>
      </c>
      <c r="E121" s="6" t="str">
        <f>"女"</f>
        <v>女</v>
      </c>
      <c r="F121" s="6"/>
    </row>
    <row r="122" spans="1:6" s="2" customFormat="1" ht="34.5" customHeight="1">
      <c r="A122" s="6">
        <v>120</v>
      </c>
      <c r="B122" s="6" t="str">
        <f>"38732022051312410969932"</f>
        <v>38732022051312410969932</v>
      </c>
      <c r="C122" s="6" t="s">
        <v>10</v>
      </c>
      <c r="D122" s="6" t="str">
        <f>"吴佶峰"</f>
        <v>吴佶峰</v>
      </c>
      <c r="E122" s="6" t="str">
        <f>"男"</f>
        <v>男</v>
      </c>
      <c r="F122" s="6"/>
    </row>
    <row r="123" spans="1:6" s="2" customFormat="1" ht="34.5" customHeight="1">
      <c r="A123" s="6">
        <v>121</v>
      </c>
      <c r="B123" s="6" t="str">
        <f>"38732022051314190869971"</f>
        <v>38732022051314190869971</v>
      </c>
      <c r="C123" s="6" t="s">
        <v>10</v>
      </c>
      <c r="D123" s="6" t="str">
        <f>"黄梅"</f>
        <v>黄梅</v>
      </c>
      <c r="E123" s="6" t="str">
        <f>"女"</f>
        <v>女</v>
      </c>
      <c r="F123" s="6"/>
    </row>
    <row r="124" spans="1:6" s="2" customFormat="1" ht="34.5" customHeight="1">
      <c r="A124" s="6">
        <v>122</v>
      </c>
      <c r="B124" s="6" t="str">
        <f>"38732022051317023970045"</f>
        <v>38732022051317023970045</v>
      </c>
      <c r="C124" s="6" t="s">
        <v>10</v>
      </c>
      <c r="D124" s="6" t="str">
        <f>"黄丹婷"</f>
        <v>黄丹婷</v>
      </c>
      <c r="E124" s="6" t="str">
        <f>"女"</f>
        <v>女</v>
      </c>
      <c r="F124" s="6"/>
    </row>
    <row r="125" spans="1:6" s="2" customFormat="1" ht="34.5" customHeight="1">
      <c r="A125" s="6">
        <v>123</v>
      </c>
      <c r="B125" s="6" t="str">
        <f>"38732022051515090270331"</f>
        <v>38732022051515090270331</v>
      </c>
      <c r="C125" s="6" t="s">
        <v>10</v>
      </c>
      <c r="D125" s="6" t="str">
        <f>"杨雪倩"</f>
        <v>杨雪倩</v>
      </c>
      <c r="E125" s="6" t="str">
        <f>"女"</f>
        <v>女</v>
      </c>
      <c r="F125" s="6"/>
    </row>
    <row r="126" spans="1:6" s="2" customFormat="1" ht="34.5" customHeight="1">
      <c r="A126" s="6">
        <v>124</v>
      </c>
      <c r="B126" s="6" t="str">
        <f>"38732022051516003870338"</f>
        <v>38732022051516003870338</v>
      </c>
      <c r="C126" s="6" t="s">
        <v>10</v>
      </c>
      <c r="D126" s="6" t="str">
        <f>"刘岳"</f>
        <v>刘岳</v>
      </c>
      <c r="E126" s="6" t="str">
        <f>"女"</f>
        <v>女</v>
      </c>
      <c r="F126" s="6"/>
    </row>
    <row r="127" spans="1:6" s="2" customFormat="1" ht="34.5" customHeight="1">
      <c r="A127" s="6">
        <v>125</v>
      </c>
      <c r="B127" s="6" t="str">
        <f>"38732022051516261170342"</f>
        <v>38732022051516261170342</v>
      </c>
      <c r="C127" s="6" t="s">
        <v>10</v>
      </c>
      <c r="D127" s="6" t="str">
        <f>"常浩"</f>
        <v>常浩</v>
      </c>
      <c r="E127" s="6" t="str">
        <f>"男"</f>
        <v>男</v>
      </c>
      <c r="F127" s="6"/>
    </row>
    <row r="128" spans="1:6" s="2" customFormat="1" ht="34.5" customHeight="1">
      <c r="A128" s="6">
        <v>126</v>
      </c>
      <c r="B128" s="6" t="str">
        <f>"38732022051519005870358"</f>
        <v>38732022051519005870358</v>
      </c>
      <c r="C128" s="6" t="s">
        <v>10</v>
      </c>
      <c r="D128" s="6" t="str">
        <f>"孙尔禧"</f>
        <v>孙尔禧</v>
      </c>
      <c r="E128" s="6" t="str">
        <f>"女"</f>
        <v>女</v>
      </c>
      <c r="F128" s="6"/>
    </row>
    <row r="129" spans="1:6" s="2" customFormat="1" ht="34.5" customHeight="1">
      <c r="A129" s="6">
        <v>127</v>
      </c>
      <c r="B129" s="6" t="str">
        <f>"38732022051600155270386"</f>
        <v>38732022051600155270386</v>
      </c>
      <c r="C129" s="6" t="s">
        <v>10</v>
      </c>
      <c r="D129" s="6" t="str">
        <f>"查代炜"</f>
        <v>查代炜</v>
      </c>
      <c r="E129" s="6" t="str">
        <f>"男"</f>
        <v>男</v>
      </c>
      <c r="F129" s="6"/>
    </row>
    <row r="130" spans="1:6" s="2" customFormat="1" ht="34.5" customHeight="1">
      <c r="A130" s="6">
        <v>128</v>
      </c>
      <c r="B130" s="6" t="str">
        <f>"38732022051617131370742"</f>
        <v>38732022051617131370742</v>
      </c>
      <c r="C130" s="6" t="s">
        <v>10</v>
      </c>
      <c r="D130" s="6" t="str">
        <f>"符琳琳"</f>
        <v>符琳琳</v>
      </c>
      <c r="E130" s="6" t="str">
        <f>"女"</f>
        <v>女</v>
      </c>
      <c r="F130" s="6"/>
    </row>
    <row r="131" spans="1:6" s="2" customFormat="1" ht="34.5" customHeight="1">
      <c r="A131" s="6">
        <v>129</v>
      </c>
      <c r="B131" s="6" t="str">
        <f>"38732022051617260170748"</f>
        <v>38732022051617260170748</v>
      </c>
      <c r="C131" s="6" t="s">
        <v>10</v>
      </c>
      <c r="D131" s="6" t="str">
        <f>"许玉琴"</f>
        <v>许玉琴</v>
      </c>
      <c r="E131" s="6" t="str">
        <f>"女"</f>
        <v>女</v>
      </c>
      <c r="F131" s="6"/>
    </row>
    <row r="132" spans="1:6" s="2" customFormat="1" ht="34.5" customHeight="1">
      <c r="A132" s="6">
        <v>130</v>
      </c>
      <c r="B132" s="6" t="str">
        <f>"38732022051622355470890"</f>
        <v>38732022051622355470890</v>
      </c>
      <c r="C132" s="6" t="s">
        <v>10</v>
      </c>
      <c r="D132" s="6" t="str">
        <f>"黄斐雅"</f>
        <v>黄斐雅</v>
      </c>
      <c r="E132" s="6" t="str">
        <f>"女"</f>
        <v>女</v>
      </c>
      <c r="F132" s="6"/>
    </row>
    <row r="133" spans="1:6" s="2" customFormat="1" ht="34.5" customHeight="1">
      <c r="A133" s="6">
        <v>131</v>
      </c>
      <c r="B133" s="6" t="str">
        <f>"38732022051717075071293"</f>
        <v>38732022051717075071293</v>
      </c>
      <c r="C133" s="6" t="s">
        <v>10</v>
      </c>
      <c r="D133" s="6" t="str">
        <f>"徐堂杰"</f>
        <v>徐堂杰</v>
      </c>
      <c r="E133" s="6" t="str">
        <f>"男"</f>
        <v>男</v>
      </c>
      <c r="F133" s="6"/>
    </row>
    <row r="134" spans="1:6" s="2" customFormat="1" ht="34.5" customHeight="1">
      <c r="A134" s="6">
        <v>132</v>
      </c>
      <c r="B134" s="6" t="str">
        <f>"38732022051721183371464"</f>
        <v>38732022051721183371464</v>
      </c>
      <c r="C134" s="6" t="s">
        <v>10</v>
      </c>
      <c r="D134" s="6" t="str">
        <f>"郑宏巧"</f>
        <v>郑宏巧</v>
      </c>
      <c r="E134" s="6" t="str">
        <f>"女"</f>
        <v>女</v>
      </c>
      <c r="F134" s="6"/>
    </row>
    <row r="135" spans="1:6" s="2" customFormat="1" ht="34.5" customHeight="1">
      <c r="A135" s="6">
        <v>133</v>
      </c>
      <c r="B135" s="6" t="str">
        <f>"38732022051811480371696"</f>
        <v>38732022051811480371696</v>
      </c>
      <c r="C135" s="6" t="s">
        <v>10</v>
      </c>
      <c r="D135" s="6" t="str">
        <f>"程君雪"</f>
        <v>程君雪</v>
      </c>
      <c r="E135" s="6" t="str">
        <f>"女"</f>
        <v>女</v>
      </c>
      <c r="F135" s="6"/>
    </row>
    <row r="136" spans="1:6" s="2" customFormat="1" ht="34.5" customHeight="1">
      <c r="A136" s="6">
        <v>134</v>
      </c>
      <c r="B136" s="6" t="str">
        <f>"38732022051813555771743"</f>
        <v>38732022051813555771743</v>
      </c>
      <c r="C136" s="6" t="s">
        <v>10</v>
      </c>
      <c r="D136" s="6" t="str">
        <f>"赵英悦"</f>
        <v>赵英悦</v>
      </c>
      <c r="E136" s="6" t="str">
        <f>"女"</f>
        <v>女</v>
      </c>
      <c r="F136" s="6"/>
    </row>
    <row r="137" spans="1:6" s="2" customFormat="1" ht="34.5" customHeight="1">
      <c r="A137" s="6">
        <v>135</v>
      </c>
      <c r="B137" s="6" t="str">
        <f>"38732022051310554969880"</f>
        <v>38732022051310554969880</v>
      </c>
      <c r="C137" s="6" t="s">
        <v>11</v>
      </c>
      <c r="D137" s="6" t="str">
        <f>"罗青云"</f>
        <v>罗青云</v>
      </c>
      <c r="E137" s="6" t="str">
        <f>"女"</f>
        <v>女</v>
      </c>
      <c r="F137" s="6"/>
    </row>
    <row r="138" spans="1:6" s="2" customFormat="1" ht="34.5" customHeight="1">
      <c r="A138" s="6">
        <v>136</v>
      </c>
      <c r="B138" s="6" t="str">
        <f>"38732022051315322770011"</f>
        <v>38732022051315322770011</v>
      </c>
      <c r="C138" s="6" t="s">
        <v>11</v>
      </c>
      <c r="D138" s="6" t="str">
        <f>"赵小丽"</f>
        <v>赵小丽</v>
      </c>
      <c r="E138" s="6" t="str">
        <f>"女"</f>
        <v>女</v>
      </c>
      <c r="F138" s="6"/>
    </row>
    <row r="139" spans="1:6" s="2" customFormat="1" ht="34.5" customHeight="1">
      <c r="A139" s="6">
        <v>137</v>
      </c>
      <c r="B139" s="6" t="str">
        <f>"38732022051315395470017"</f>
        <v>38732022051315395470017</v>
      </c>
      <c r="C139" s="6" t="s">
        <v>11</v>
      </c>
      <c r="D139" s="6" t="str">
        <f>"陈浩雨"</f>
        <v>陈浩雨</v>
      </c>
      <c r="E139" s="6" t="str">
        <f>"男"</f>
        <v>男</v>
      </c>
      <c r="F139" s="6"/>
    </row>
    <row r="140" spans="1:6" s="2" customFormat="1" ht="34.5" customHeight="1">
      <c r="A140" s="6">
        <v>138</v>
      </c>
      <c r="B140" s="6" t="str">
        <f>"38732022051319561770106"</f>
        <v>38732022051319561770106</v>
      </c>
      <c r="C140" s="6" t="s">
        <v>11</v>
      </c>
      <c r="D140" s="6" t="str">
        <f>"陈丽"</f>
        <v>陈丽</v>
      </c>
      <c r="E140" s="6" t="str">
        <f aca="true" t="shared" si="7" ref="E140:E173">"女"</f>
        <v>女</v>
      </c>
      <c r="F140" s="6"/>
    </row>
    <row r="141" spans="1:6" s="2" customFormat="1" ht="34.5" customHeight="1">
      <c r="A141" s="6">
        <v>139</v>
      </c>
      <c r="B141" s="6" t="str">
        <f>"38732022051410240070197"</f>
        <v>38732022051410240070197</v>
      </c>
      <c r="C141" s="6" t="s">
        <v>11</v>
      </c>
      <c r="D141" s="6" t="str">
        <f>"张宝月"</f>
        <v>张宝月</v>
      </c>
      <c r="E141" s="6" t="str">
        <f t="shared" si="7"/>
        <v>女</v>
      </c>
      <c r="F141" s="6"/>
    </row>
    <row r="142" spans="1:6" s="2" customFormat="1" ht="34.5" customHeight="1">
      <c r="A142" s="6">
        <v>140</v>
      </c>
      <c r="B142" s="6" t="str">
        <f>"38732022051412055170211"</f>
        <v>38732022051412055170211</v>
      </c>
      <c r="C142" s="6" t="s">
        <v>11</v>
      </c>
      <c r="D142" s="6" t="str">
        <f>"秦航"</f>
        <v>秦航</v>
      </c>
      <c r="E142" s="6" t="str">
        <f t="shared" si="7"/>
        <v>女</v>
      </c>
      <c r="F142" s="6"/>
    </row>
    <row r="143" spans="1:6" s="2" customFormat="1" ht="34.5" customHeight="1">
      <c r="A143" s="6">
        <v>141</v>
      </c>
      <c r="B143" s="6" t="str">
        <f>"38732022051418560970268"</f>
        <v>38732022051418560970268</v>
      </c>
      <c r="C143" s="6" t="s">
        <v>11</v>
      </c>
      <c r="D143" s="6" t="str">
        <f>"苏芳慧"</f>
        <v>苏芳慧</v>
      </c>
      <c r="E143" s="6" t="str">
        <f t="shared" si="7"/>
        <v>女</v>
      </c>
      <c r="F143" s="6"/>
    </row>
    <row r="144" spans="1:6" s="2" customFormat="1" ht="34.5" customHeight="1">
      <c r="A144" s="6">
        <v>142</v>
      </c>
      <c r="B144" s="6" t="str">
        <f>"38732022051516062170340"</f>
        <v>38732022051516062170340</v>
      </c>
      <c r="C144" s="6" t="s">
        <v>11</v>
      </c>
      <c r="D144" s="6" t="str">
        <f>"陈月凤"</f>
        <v>陈月凤</v>
      </c>
      <c r="E144" s="6" t="str">
        <f t="shared" si="7"/>
        <v>女</v>
      </c>
      <c r="F144" s="6"/>
    </row>
    <row r="145" spans="1:6" s="2" customFormat="1" ht="34.5" customHeight="1">
      <c r="A145" s="6">
        <v>143</v>
      </c>
      <c r="B145" s="6" t="str">
        <f>"38732022051517101370343"</f>
        <v>38732022051517101370343</v>
      </c>
      <c r="C145" s="6" t="s">
        <v>11</v>
      </c>
      <c r="D145" s="6" t="str">
        <f>"符慧"</f>
        <v>符慧</v>
      </c>
      <c r="E145" s="6" t="str">
        <f t="shared" si="7"/>
        <v>女</v>
      </c>
      <c r="F145" s="6"/>
    </row>
    <row r="146" spans="1:6" s="2" customFormat="1" ht="34.5" customHeight="1">
      <c r="A146" s="6">
        <v>144</v>
      </c>
      <c r="B146" s="6" t="str">
        <f>"38732022051520321370364"</f>
        <v>38732022051520321370364</v>
      </c>
      <c r="C146" s="6" t="s">
        <v>11</v>
      </c>
      <c r="D146" s="6" t="str">
        <f>"陈德楼"</f>
        <v>陈德楼</v>
      </c>
      <c r="E146" s="6" t="str">
        <f t="shared" si="7"/>
        <v>女</v>
      </c>
      <c r="F146" s="6"/>
    </row>
    <row r="147" spans="1:6" s="2" customFormat="1" ht="34.5" customHeight="1">
      <c r="A147" s="6">
        <v>145</v>
      </c>
      <c r="B147" s="6" t="str">
        <f>"38732022051522563570378"</f>
        <v>38732022051522563570378</v>
      </c>
      <c r="C147" s="6" t="s">
        <v>11</v>
      </c>
      <c r="D147" s="6" t="str">
        <f>"符鲜风"</f>
        <v>符鲜风</v>
      </c>
      <c r="E147" s="6" t="str">
        <f t="shared" si="7"/>
        <v>女</v>
      </c>
      <c r="F147" s="6"/>
    </row>
    <row r="148" spans="1:6" s="2" customFormat="1" ht="34.5" customHeight="1">
      <c r="A148" s="6">
        <v>146</v>
      </c>
      <c r="B148" s="6" t="str">
        <f>"38732022051608515570397"</f>
        <v>38732022051608515570397</v>
      </c>
      <c r="C148" s="6" t="s">
        <v>11</v>
      </c>
      <c r="D148" s="6" t="str">
        <f>"陈少敏"</f>
        <v>陈少敏</v>
      </c>
      <c r="E148" s="6" t="str">
        <f t="shared" si="7"/>
        <v>女</v>
      </c>
      <c r="F148" s="6"/>
    </row>
    <row r="149" spans="1:6" s="2" customFormat="1" ht="34.5" customHeight="1">
      <c r="A149" s="6">
        <v>147</v>
      </c>
      <c r="B149" s="6" t="str">
        <f>"38732022051610433570487"</f>
        <v>38732022051610433570487</v>
      </c>
      <c r="C149" s="6" t="s">
        <v>11</v>
      </c>
      <c r="D149" s="6" t="str">
        <f>"孙瑞娟"</f>
        <v>孙瑞娟</v>
      </c>
      <c r="E149" s="6" t="str">
        <f t="shared" si="7"/>
        <v>女</v>
      </c>
      <c r="F149" s="6"/>
    </row>
    <row r="150" spans="1:6" s="2" customFormat="1" ht="34.5" customHeight="1">
      <c r="A150" s="6">
        <v>148</v>
      </c>
      <c r="B150" s="6" t="str">
        <f>"38732022051612301170571"</f>
        <v>38732022051612301170571</v>
      </c>
      <c r="C150" s="6" t="s">
        <v>11</v>
      </c>
      <c r="D150" s="6" t="str">
        <f>"余映徵"</f>
        <v>余映徵</v>
      </c>
      <c r="E150" s="6" t="str">
        <f t="shared" si="7"/>
        <v>女</v>
      </c>
      <c r="F150" s="6"/>
    </row>
    <row r="151" spans="1:6" s="2" customFormat="1" ht="34.5" customHeight="1">
      <c r="A151" s="6">
        <v>149</v>
      </c>
      <c r="B151" s="6" t="str">
        <f>"38732022051615382570665"</f>
        <v>38732022051615382570665</v>
      </c>
      <c r="C151" s="6" t="s">
        <v>11</v>
      </c>
      <c r="D151" s="6" t="str">
        <f>"黄成敏"</f>
        <v>黄成敏</v>
      </c>
      <c r="E151" s="6" t="str">
        <f t="shared" si="7"/>
        <v>女</v>
      </c>
      <c r="F151" s="6"/>
    </row>
    <row r="152" spans="1:6" s="2" customFormat="1" ht="34.5" customHeight="1">
      <c r="A152" s="6">
        <v>150</v>
      </c>
      <c r="B152" s="6" t="str">
        <f>"38732022051616022270683"</f>
        <v>38732022051616022270683</v>
      </c>
      <c r="C152" s="6" t="s">
        <v>11</v>
      </c>
      <c r="D152" s="6" t="str">
        <f>"张冰洁"</f>
        <v>张冰洁</v>
      </c>
      <c r="E152" s="6" t="str">
        <f t="shared" si="7"/>
        <v>女</v>
      </c>
      <c r="F152" s="6"/>
    </row>
    <row r="153" spans="1:6" s="2" customFormat="1" ht="34.5" customHeight="1">
      <c r="A153" s="6">
        <v>151</v>
      </c>
      <c r="B153" s="6" t="str">
        <f>"38732022051616074270688"</f>
        <v>38732022051616074270688</v>
      </c>
      <c r="C153" s="6" t="s">
        <v>11</v>
      </c>
      <c r="D153" s="6" t="str">
        <f>"羊小玲"</f>
        <v>羊小玲</v>
      </c>
      <c r="E153" s="6" t="str">
        <f t="shared" si="7"/>
        <v>女</v>
      </c>
      <c r="F153" s="6"/>
    </row>
    <row r="154" spans="1:6" s="2" customFormat="1" ht="34.5" customHeight="1">
      <c r="A154" s="6">
        <v>152</v>
      </c>
      <c r="B154" s="6" t="str">
        <f>"38732022051616512170719"</f>
        <v>38732022051616512170719</v>
      </c>
      <c r="C154" s="6" t="s">
        <v>11</v>
      </c>
      <c r="D154" s="6" t="str">
        <f>"曾天婷"</f>
        <v>曾天婷</v>
      </c>
      <c r="E154" s="6" t="str">
        <f t="shared" si="7"/>
        <v>女</v>
      </c>
      <c r="F154" s="6"/>
    </row>
    <row r="155" spans="1:6" s="2" customFormat="1" ht="34.5" customHeight="1">
      <c r="A155" s="6">
        <v>153</v>
      </c>
      <c r="B155" s="6" t="str">
        <f>"38732022051617013070728"</f>
        <v>38732022051617013070728</v>
      </c>
      <c r="C155" s="6" t="s">
        <v>11</v>
      </c>
      <c r="D155" s="6" t="str">
        <f>"朱晓娟"</f>
        <v>朱晓娟</v>
      </c>
      <c r="E155" s="6" t="str">
        <f t="shared" si="7"/>
        <v>女</v>
      </c>
      <c r="F155" s="6"/>
    </row>
    <row r="156" spans="1:6" s="2" customFormat="1" ht="34.5" customHeight="1">
      <c r="A156" s="6">
        <v>154</v>
      </c>
      <c r="B156" s="6" t="str">
        <f>"38732022051618513970792"</f>
        <v>38732022051618513970792</v>
      </c>
      <c r="C156" s="6" t="s">
        <v>11</v>
      </c>
      <c r="D156" s="6" t="str">
        <f>"唐琳"</f>
        <v>唐琳</v>
      </c>
      <c r="E156" s="6" t="str">
        <f t="shared" si="7"/>
        <v>女</v>
      </c>
      <c r="F156" s="6"/>
    </row>
    <row r="157" spans="1:6" s="2" customFormat="1" ht="34.5" customHeight="1">
      <c r="A157" s="6">
        <v>155</v>
      </c>
      <c r="B157" s="6" t="str">
        <f>"38732022051621410370866"</f>
        <v>38732022051621410370866</v>
      </c>
      <c r="C157" s="6" t="s">
        <v>11</v>
      </c>
      <c r="D157" s="6" t="str">
        <f>"王宽珍"</f>
        <v>王宽珍</v>
      </c>
      <c r="E157" s="6" t="str">
        <f t="shared" si="7"/>
        <v>女</v>
      </c>
      <c r="F157" s="6"/>
    </row>
    <row r="158" spans="1:6" s="2" customFormat="1" ht="34.5" customHeight="1">
      <c r="A158" s="6">
        <v>156</v>
      </c>
      <c r="B158" s="6" t="str">
        <f>"38732022051622250770882"</f>
        <v>38732022051622250770882</v>
      </c>
      <c r="C158" s="6" t="s">
        <v>11</v>
      </c>
      <c r="D158" s="6" t="str">
        <f>"陈代丽"</f>
        <v>陈代丽</v>
      </c>
      <c r="E158" s="6" t="str">
        <f t="shared" si="7"/>
        <v>女</v>
      </c>
      <c r="F158" s="6"/>
    </row>
    <row r="159" spans="1:6" s="2" customFormat="1" ht="34.5" customHeight="1">
      <c r="A159" s="6">
        <v>157</v>
      </c>
      <c r="B159" s="6" t="str">
        <f>"38732022051622303070885"</f>
        <v>38732022051622303070885</v>
      </c>
      <c r="C159" s="6" t="s">
        <v>11</v>
      </c>
      <c r="D159" s="6" t="str">
        <f>"符科燕"</f>
        <v>符科燕</v>
      </c>
      <c r="E159" s="6" t="str">
        <f t="shared" si="7"/>
        <v>女</v>
      </c>
      <c r="F159" s="6"/>
    </row>
    <row r="160" spans="1:6" s="2" customFormat="1" ht="34.5" customHeight="1">
      <c r="A160" s="6">
        <v>158</v>
      </c>
      <c r="B160" s="6" t="str">
        <f>"38732022051623005670896"</f>
        <v>38732022051623005670896</v>
      </c>
      <c r="C160" s="6" t="s">
        <v>11</v>
      </c>
      <c r="D160" s="6" t="str">
        <f>"高育姬"</f>
        <v>高育姬</v>
      </c>
      <c r="E160" s="6" t="str">
        <f t="shared" si="7"/>
        <v>女</v>
      </c>
      <c r="F160" s="6"/>
    </row>
    <row r="161" spans="1:6" s="2" customFormat="1" ht="34.5" customHeight="1">
      <c r="A161" s="6">
        <v>159</v>
      </c>
      <c r="B161" s="6" t="str">
        <f>"38732022051711230071070"</f>
        <v>38732022051711230071070</v>
      </c>
      <c r="C161" s="6" t="s">
        <v>11</v>
      </c>
      <c r="D161" s="6" t="str">
        <f>"黄钟秦"</f>
        <v>黄钟秦</v>
      </c>
      <c r="E161" s="6" t="str">
        <f t="shared" si="7"/>
        <v>女</v>
      </c>
      <c r="F161" s="6"/>
    </row>
    <row r="162" spans="1:6" s="2" customFormat="1" ht="34.5" customHeight="1">
      <c r="A162" s="6">
        <v>160</v>
      </c>
      <c r="B162" s="6" t="str">
        <f>"38732022051722405571523"</f>
        <v>38732022051722405571523</v>
      </c>
      <c r="C162" s="6" t="s">
        <v>11</v>
      </c>
      <c r="D162" s="6" t="str">
        <f>"周怡娴"</f>
        <v>周怡娴</v>
      </c>
      <c r="E162" s="6" t="str">
        <f t="shared" si="7"/>
        <v>女</v>
      </c>
      <c r="F162" s="6"/>
    </row>
    <row r="163" spans="1:6" s="2" customFormat="1" ht="34.5" customHeight="1">
      <c r="A163" s="6">
        <v>161</v>
      </c>
      <c r="B163" s="6" t="str">
        <f>"38732022051800112471545"</f>
        <v>38732022051800112471545</v>
      </c>
      <c r="C163" s="6" t="s">
        <v>11</v>
      </c>
      <c r="D163" s="6" t="str">
        <f>"吴秀丽"</f>
        <v>吴秀丽</v>
      </c>
      <c r="E163" s="6" t="str">
        <f t="shared" si="7"/>
        <v>女</v>
      </c>
      <c r="F163" s="6"/>
    </row>
    <row r="164" spans="1:6" s="2" customFormat="1" ht="34.5" customHeight="1">
      <c r="A164" s="6">
        <v>162</v>
      </c>
      <c r="B164" s="6" t="str">
        <f>"38732022051808330871578"</f>
        <v>38732022051808330871578</v>
      </c>
      <c r="C164" s="6" t="s">
        <v>11</v>
      </c>
      <c r="D164" s="6" t="str">
        <f>"陈彩翠"</f>
        <v>陈彩翠</v>
      </c>
      <c r="E164" s="6" t="str">
        <f t="shared" si="7"/>
        <v>女</v>
      </c>
      <c r="F164" s="6"/>
    </row>
    <row r="165" spans="1:6" s="2" customFormat="1" ht="34.5" customHeight="1">
      <c r="A165" s="6">
        <v>163</v>
      </c>
      <c r="B165" s="6" t="str">
        <f>"38732022051817262871854"</f>
        <v>38732022051817262871854</v>
      </c>
      <c r="C165" s="6" t="s">
        <v>11</v>
      </c>
      <c r="D165" s="6" t="str">
        <f>"张冰雪"</f>
        <v>张冰雪</v>
      </c>
      <c r="E165" s="6" t="str">
        <f t="shared" si="7"/>
        <v>女</v>
      </c>
      <c r="F165" s="6"/>
    </row>
    <row r="166" spans="1:6" s="2" customFormat="1" ht="34.5" customHeight="1">
      <c r="A166" s="6">
        <v>164</v>
      </c>
      <c r="B166" s="6" t="str">
        <f>"38732022051817445871865"</f>
        <v>38732022051817445871865</v>
      </c>
      <c r="C166" s="6" t="s">
        <v>11</v>
      </c>
      <c r="D166" s="6" t="str">
        <f>"吴贞宇"</f>
        <v>吴贞宇</v>
      </c>
      <c r="E166" s="6" t="str">
        <f t="shared" si="7"/>
        <v>女</v>
      </c>
      <c r="F166" s="6"/>
    </row>
    <row r="167" spans="1:6" s="2" customFormat="1" ht="34.5" customHeight="1">
      <c r="A167" s="6">
        <v>165</v>
      </c>
      <c r="B167" s="6" t="str">
        <f>"38732022051818352371882"</f>
        <v>38732022051818352371882</v>
      </c>
      <c r="C167" s="6" t="s">
        <v>11</v>
      </c>
      <c r="D167" s="6" t="str">
        <f>"陈积恩"</f>
        <v>陈积恩</v>
      </c>
      <c r="E167" s="6" t="str">
        <f t="shared" si="7"/>
        <v>女</v>
      </c>
      <c r="F167" s="6"/>
    </row>
    <row r="168" spans="1:6" s="2" customFormat="1" ht="34.5" customHeight="1">
      <c r="A168" s="6">
        <v>166</v>
      </c>
      <c r="B168" s="6" t="str">
        <f>"38732022051818532571894"</f>
        <v>38732022051818532571894</v>
      </c>
      <c r="C168" s="6" t="s">
        <v>11</v>
      </c>
      <c r="D168" s="6" t="str">
        <f>"罗树婷"</f>
        <v>罗树婷</v>
      </c>
      <c r="E168" s="6" t="str">
        <f t="shared" si="7"/>
        <v>女</v>
      </c>
      <c r="F168" s="6"/>
    </row>
    <row r="169" spans="1:6" s="2" customFormat="1" ht="34.5" customHeight="1">
      <c r="A169" s="6">
        <v>167</v>
      </c>
      <c r="B169" s="6" t="str">
        <f>"38732022051819300071913"</f>
        <v>38732022051819300071913</v>
      </c>
      <c r="C169" s="6" t="s">
        <v>11</v>
      </c>
      <c r="D169" s="6" t="str">
        <f>"翁美艳"</f>
        <v>翁美艳</v>
      </c>
      <c r="E169" s="6" t="str">
        <f t="shared" si="7"/>
        <v>女</v>
      </c>
      <c r="F169" s="6"/>
    </row>
    <row r="170" spans="1:6" s="2" customFormat="1" ht="34.5" customHeight="1">
      <c r="A170" s="6">
        <v>168</v>
      </c>
      <c r="B170" s="6" t="str">
        <f>"38732022051822193672001"</f>
        <v>38732022051822193672001</v>
      </c>
      <c r="C170" s="6" t="s">
        <v>11</v>
      </c>
      <c r="D170" s="6" t="str">
        <f>"赵春莹"</f>
        <v>赵春莹</v>
      </c>
      <c r="E170" s="6" t="str">
        <f t="shared" si="7"/>
        <v>女</v>
      </c>
      <c r="F170" s="6"/>
    </row>
    <row r="171" spans="1:6" s="2" customFormat="1" ht="34.5" customHeight="1">
      <c r="A171" s="6">
        <v>169</v>
      </c>
      <c r="B171" s="6" t="str">
        <f>"38732022051823383372036"</f>
        <v>38732022051823383372036</v>
      </c>
      <c r="C171" s="6" t="s">
        <v>11</v>
      </c>
      <c r="D171" s="6" t="str">
        <f>"王小香"</f>
        <v>王小香</v>
      </c>
      <c r="E171" s="6" t="str">
        <f t="shared" si="7"/>
        <v>女</v>
      </c>
      <c r="F171" s="6"/>
    </row>
    <row r="172" spans="1:6" s="2" customFormat="1" ht="34.5" customHeight="1">
      <c r="A172" s="6">
        <v>170</v>
      </c>
      <c r="B172" s="6" t="str">
        <f>"38732022051909551972138"</f>
        <v>38732022051909551972138</v>
      </c>
      <c r="C172" s="6" t="s">
        <v>11</v>
      </c>
      <c r="D172" s="6" t="str">
        <f>"杨康凤"</f>
        <v>杨康凤</v>
      </c>
      <c r="E172" s="6" t="str">
        <f t="shared" si="7"/>
        <v>女</v>
      </c>
      <c r="F172" s="6"/>
    </row>
    <row r="173" spans="1:6" s="2" customFormat="1" ht="34.5" customHeight="1">
      <c r="A173" s="6">
        <v>171</v>
      </c>
      <c r="B173" s="6" t="str">
        <f>"38732022051910064072144"</f>
        <v>38732022051910064072144</v>
      </c>
      <c r="C173" s="6" t="s">
        <v>11</v>
      </c>
      <c r="D173" s="6" t="str">
        <f>"缪洪娜"</f>
        <v>缪洪娜</v>
      </c>
      <c r="E173" s="6" t="str">
        <f t="shared" si="7"/>
        <v>女</v>
      </c>
      <c r="F173" s="6"/>
    </row>
    <row r="174" spans="1:6" s="2" customFormat="1" ht="34.5" customHeight="1">
      <c r="A174" s="6">
        <v>172</v>
      </c>
      <c r="B174" s="6" t="str">
        <f>"38732022051911171772189"</f>
        <v>38732022051911171772189</v>
      </c>
      <c r="C174" s="6" t="s">
        <v>11</v>
      </c>
      <c r="D174" s="6" t="str">
        <f>"戴君华"</f>
        <v>戴君华</v>
      </c>
      <c r="E174" s="6" t="str">
        <f>"男"</f>
        <v>男</v>
      </c>
      <c r="F174" s="6"/>
    </row>
    <row r="175" spans="1:6" s="2" customFormat="1" ht="34.5" customHeight="1">
      <c r="A175" s="6">
        <v>173</v>
      </c>
      <c r="B175" s="6" t="str">
        <f>"38732022051309203069829"</f>
        <v>38732022051309203069829</v>
      </c>
      <c r="C175" s="6" t="s">
        <v>12</v>
      </c>
      <c r="D175" s="6" t="str">
        <f>"符妙"</f>
        <v>符妙</v>
      </c>
      <c r="E175" s="6" t="str">
        <f>"女"</f>
        <v>女</v>
      </c>
      <c r="F175" s="6"/>
    </row>
    <row r="176" spans="1:6" s="2" customFormat="1" ht="34.5" customHeight="1">
      <c r="A176" s="6">
        <v>174</v>
      </c>
      <c r="B176" s="6" t="str">
        <f>"38732022051310020969848"</f>
        <v>38732022051310020969848</v>
      </c>
      <c r="C176" s="6" t="s">
        <v>12</v>
      </c>
      <c r="D176" s="6" t="str">
        <f>"蒋冰"</f>
        <v>蒋冰</v>
      </c>
      <c r="E176" s="6" t="str">
        <f>"女"</f>
        <v>女</v>
      </c>
      <c r="F176" s="6"/>
    </row>
    <row r="177" spans="1:6" s="2" customFormat="1" ht="34.5" customHeight="1">
      <c r="A177" s="6">
        <v>175</v>
      </c>
      <c r="B177" s="6" t="str">
        <f>"38732022051310075569851"</f>
        <v>38732022051310075569851</v>
      </c>
      <c r="C177" s="6" t="s">
        <v>12</v>
      </c>
      <c r="D177" s="6" t="str">
        <f>"王天宇"</f>
        <v>王天宇</v>
      </c>
      <c r="E177" s="6" t="str">
        <f>"男"</f>
        <v>男</v>
      </c>
      <c r="F177" s="6"/>
    </row>
    <row r="178" spans="1:6" s="2" customFormat="1" ht="34.5" customHeight="1">
      <c r="A178" s="6">
        <v>176</v>
      </c>
      <c r="B178" s="6" t="str">
        <f>"38732022051311073169886"</f>
        <v>38732022051311073169886</v>
      </c>
      <c r="C178" s="6" t="s">
        <v>12</v>
      </c>
      <c r="D178" s="6" t="str">
        <f>"陈妮"</f>
        <v>陈妮</v>
      </c>
      <c r="E178" s="6" t="str">
        <f aca="true" t="shared" si="8" ref="E178:E197">"女"</f>
        <v>女</v>
      </c>
      <c r="F178" s="6"/>
    </row>
    <row r="179" spans="1:6" s="2" customFormat="1" ht="34.5" customHeight="1">
      <c r="A179" s="6">
        <v>177</v>
      </c>
      <c r="B179" s="6" t="str">
        <f>"38732022051316475670039"</f>
        <v>38732022051316475670039</v>
      </c>
      <c r="C179" s="6" t="s">
        <v>12</v>
      </c>
      <c r="D179" s="6" t="str">
        <f>"丁京晶"</f>
        <v>丁京晶</v>
      </c>
      <c r="E179" s="6" t="str">
        <f t="shared" si="8"/>
        <v>女</v>
      </c>
      <c r="F179" s="6"/>
    </row>
    <row r="180" spans="1:6" s="2" customFormat="1" ht="34.5" customHeight="1">
      <c r="A180" s="6">
        <v>178</v>
      </c>
      <c r="B180" s="6" t="str">
        <f>"38732022051319161570093"</f>
        <v>38732022051319161570093</v>
      </c>
      <c r="C180" s="6" t="s">
        <v>12</v>
      </c>
      <c r="D180" s="6" t="str">
        <f>"杨璐"</f>
        <v>杨璐</v>
      </c>
      <c r="E180" s="6" t="str">
        <f t="shared" si="8"/>
        <v>女</v>
      </c>
      <c r="F180" s="6"/>
    </row>
    <row r="181" spans="1:6" s="2" customFormat="1" ht="34.5" customHeight="1">
      <c r="A181" s="6">
        <v>179</v>
      </c>
      <c r="B181" s="6" t="str">
        <f>"38732022051321142470130"</f>
        <v>38732022051321142470130</v>
      </c>
      <c r="C181" s="6" t="s">
        <v>12</v>
      </c>
      <c r="D181" s="6" t="str">
        <f>"陈恬恬"</f>
        <v>陈恬恬</v>
      </c>
      <c r="E181" s="6" t="str">
        <f t="shared" si="8"/>
        <v>女</v>
      </c>
      <c r="F181" s="6"/>
    </row>
    <row r="182" spans="1:6" s="2" customFormat="1" ht="34.5" customHeight="1">
      <c r="A182" s="6">
        <v>180</v>
      </c>
      <c r="B182" s="6" t="str">
        <f>"38732022051403045270179"</f>
        <v>38732022051403045270179</v>
      </c>
      <c r="C182" s="6" t="s">
        <v>12</v>
      </c>
      <c r="D182" s="6" t="str">
        <f>"简敏华"</f>
        <v>简敏华</v>
      </c>
      <c r="E182" s="6" t="str">
        <f t="shared" si="8"/>
        <v>女</v>
      </c>
      <c r="F182" s="6"/>
    </row>
    <row r="183" spans="1:6" s="2" customFormat="1" ht="34.5" customHeight="1">
      <c r="A183" s="6">
        <v>181</v>
      </c>
      <c r="B183" s="6" t="str">
        <f>"38732022051409103470183"</f>
        <v>38732022051409103470183</v>
      </c>
      <c r="C183" s="6" t="s">
        <v>12</v>
      </c>
      <c r="D183" s="6" t="str">
        <f>"刘磊"</f>
        <v>刘磊</v>
      </c>
      <c r="E183" s="6" t="str">
        <f t="shared" si="8"/>
        <v>女</v>
      </c>
      <c r="F183" s="6"/>
    </row>
    <row r="184" spans="1:6" s="2" customFormat="1" ht="34.5" customHeight="1">
      <c r="A184" s="6">
        <v>182</v>
      </c>
      <c r="B184" s="6" t="str">
        <f>"38732022051410022070188"</f>
        <v>38732022051410022070188</v>
      </c>
      <c r="C184" s="6" t="s">
        <v>12</v>
      </c>
      <c r="D184" s="6" t="str">
        <f>"张萌"</f>
        <v>张萌</v>
      </c>
      <c r="E184" s="6" t="str">
        <f t="shared" si="8"/>
        <v>女</v>
      </c>
      <c r="F184" s="6"/>
    </row>
    <row r="185" spans="1:6" s="2" customFormat="1" ht="34.5" customHeight="1">
      <c r="A185" s="6">
        <v>183</v>
      </c>
      <c r="B185" s="6" t="str">
        <f>"38732022051410085670192"</f>
        <v>38732022051410085670192</v>
      </c>
      <c r="C185" s="6" t="s">
        <v>12</v>
      </c>
      <c r="D185" s="6" t="str">
        <f>"孙海津"</f>
        <v>孙海津</v>
      </c>
      <c r="E185" s="6" t="str">
        <f t="shared" si="8"/>
        <v>女</v>
      </c>
      <c r="F185" s="6"/>
    </row>
    <row r="186" spans="1:6" s="2" customFormat="1" ht="34.5" customHeight="1">
      <c r="A186" s="6">
        <v>184</v>
      </c>
      <c r="B186" s="6" t="str">
        <f>"38732022051416572470254"</f>
        <v>38732022051416572470254</v>
      </c>
      <c r="C186" s="6" t="s">
        <v>12</v>
      </c>
      <c r="D186" s="6" t="str">
        <f>"高菁"</f>
        <v>高菁</v>
      </c>
      <c r="E186" s="6" t="str">
        <f t="shared" si="8"/>
        <v>女</v>
      </c>
      <c r="F186" s="6"/>
    </row>
    <row r="187" spans="1:6" s="2" customFormat="1" ht="34.5" customHeight="1">
      <c r="A187" s="6">
        <v>185</v>
      </c>
      <c r="B187" s="6" t="str">
        <f>"38732022051419014070269"</f>
        <v>38732022051419014070269</v>
      </c>
      <c r="C187" s="6" t="s">
        <v>12</v>
      </c>
      <c r="D187" s="6" t="str">
        <f>"张雨"</f>
        <v>张雨</v>
      </c>
      <c r="E187" s="6" t="str">
        <f t="shared" si="8"/>
        <v>女</v>
      </c>
      <c r="F187" s="6"/>
    </row>
    <row r="188" spans="1:6" s="2" customFormat="1" ht="34.5" customHeight="1">
      <c r="A188" s="6">
        <v>186</v>
      </c>
      <c r="B188" s="6" t="str">
        <f>"38732022051419245370274"</f>
        <v>38732022051419245370274</v>
      </c>
      <c r="C188" s="6" t="s">
        <v>12</v>
      </c>
      <c r="D188" s="6" t="str">
        <f>"吴清泳"</f>
        <v>吴清泳</v>
      </c>
      <c r="E188" s="6" t="str">
        <f t="shared" si="8"/>
        <v>女</v>
      </c>
      <c r="F188" s="6"/>
    </row>
    <row r="189" spans="1:6" s="2" customFormat="1" ht="34.5" customHeight="1">
      <c r="A189" s="6">
        <v>187</v>
      </c>
      <c r="B189" s="6" t="str">
        <f>"38732022051505094370294"</f>
        <v>38732022051505094370294</v>
      </c>
      <c r="C189" s="6" t="s">
        <v>12</v>
      </c>
      <c r="D189" s="6" t="str">
        <f>"吴虹妃"</f>
        <v>吴虹妃</v>
      </c>
      <c r="E189" s="6" t="str">
        <f t="shared" si="8"/>
        <v>女</v>
      </c>
      <c r="F189" s="6"/>
    </row>
    <row r="190" spans="1:6" s="2" customFormat="1" ht="34.5" customHeight="1">
      <c r="A190" s="6">
        <v>188</v>
      </c>
      <c r="B190" s="6" t="str">
        <f>"38732022051512515370318"</f>
        <v>38732022051512515370318</v>
      </c>
      <c r="C190" s="6" t="s">
        <v>12</v>
      </c>
      <c r="D190" s="6" t="str">
        <f>"陈秋红"</f>
        <v>陈秋红</v>
      </c>
      <c r="E190" s="6" t="str">
        <f t="shared" si="8"/>
        <v>女</v>
      </c>
      <c r="F190" s="6"/>
    </row>
    <row r="191" spans="1:6" s="2" customFormat="1" ht="34.5" customHeight="1">
      <c r="A191" s="6">
        <v>189</v>
      </c>
      <c r="B191" s="6" t="str">
        <f>"38732022051515382370333"</f>
        <v>38732022051515382370333</v>
      </c>
      <c r="C191" s="6" t="s">
        <v>12</v>
      </c>
      <c r="D191" s="6" t="str">
        <f>"郭琳"</f>
        <v>郭琳</v>
      </c>
      <c r="E191" s="6" t="str">
        <f t="shared" si="8"/>
        <v>女</v>
      </c>
      <c r="F191" s="6"/>
    </row>
    <row r="192" spans="1:6" s="2" customFormat="1" ht="34.5" customHeight="1">
      <c r="A192" s="6">
        <v>190</v>
      </c>
      <c r="B192" s="6" t="str">
        <f>"38732022051518045870351"</f>
        <v>38732022051518045870351</v>
      </c>
      <c r="C192" s="6" t="s">
        <v>12</v>
      </c>
      <c r="D192" s="6" t="str">
        <f>"李娇妮"</f>
        <v>李娇妮</v>
      </c>
      <c r="E192" s="6" t="str">
        <f t="shared" si="8"/>
        <v>女</v>
      </c>
      <c r="F192" s="6"/>
    </row>
    <row r="193" spans="1:6" s="2" customFormat="1" ht="34.5" customHeight="1">
      <c r="A193" s="6">
        <v>191</v>
      </c>
      <c r="B193" s="6" t="str">
        <f>"38732022051610490370492"</f>
        <v>38732022051610490370492</v>
      </c>
      <c r="C193" s="6" t="s">
        <v>12</v>
      </c>
      <c r="D193" s="6" t="str">
        <f>"蔡亲曼"</f>
        <v>蔡亲曼</v>
      </c>
      <c r="E193" s="6" t="str">
        <f t="shared" si="8"/>
        <v>女</v>
      </c>
      <c r="F193" s="6"/>
    </row>
    <row r="194" spans="1:6" s="2" customFormat="1" ht="34.5" customHeight="1">
      <c r="A194" s="6">
        <v>192</v>
      </c>
      <c r="B194" s="6" t="str">
        <f>"38732022051613171770598"</f>
        <v>38732022051613171770598</v>
      </c>
      <c r="C194" s="6" t="s">
        <v>12</v>
      </c>
      <c r="D194" s="6" t="str">
        <f>"王晓琳"</f>
        <v>王晓琳</v>
      </c>
      <c r="E194" s="6" t="str">
        <f t="shared" si="8"/>
        <v>女</v>
      </c>
      <c r="F194" s="6"/>
    </row>
    <row r="195" spans="1:6" s="2" customFormat="1" ht="34.5" customHeight="1">
      <c r="A195" s="6">
        <v>193</v>
      </c>
      <c r="B195" s="6" t="str">
        <f>"38732022051613245270601"</f>
        <v>38732022051613245270601</v>
      </c>
      <c r="C195" s="6" t="s">
        <v>12</v>
      </c>
      <c r="D195" s="6" t="str">
        <f>"吴慧"</f>
        <v>吴慧</v>
      </c>
      <c r="E195" s="6" t="str">
        <f t="shared" si="8"/>
        <v>女</v>
      </c>
      <c r="F195" s="6"/>
    </row>
    <row r="196" spans="1:6" s="2" customFormat="1" ht="34.5" customHeight="1">
      <c r="A196" s="6">
        <v>194</v>
      </c>
      <c r="B196" s="6" t="str">
        <f>"38732022051618351470788"</f>
        <v>38732022051618351470788</v>
      </c>
      <c r="C196" s="6" t="s">
        <v>12</v>
      </c>
      <c r="D196" s="6" t="str">
        <f>"高子喻"</f>
        <v>高子喻</v>
      </c>
      <c r="E196" s="6" t="str">
        <f t="shared" si="8"/>
        <v>女</v>
      </c>
      <c r="F196" s="6"/>
    </row>
    <row r="197" spans="1:6" s="2" customFormat="1" ht="34.5" customHeight="1">
      <c r="A197" s="6">
        <v>195</v>
      </c>
      <c r="B197" s="6" t="str">
        <f>"38732022051621242670859"</f>
        <v>38732022051621242670859</v>
      </c>
      <c r="C197" s="6" t="s">
        <v>12</v>
      </c>
      <c r="D197" s="6" t="str">
        <f>"朱行佳"</f>
        <v>朱行佳</v>
      </c>
      <c r="E197" s="6" t="str">
        <f t="shared" si="8"/>
        <v>女</v>
      </c>
      <c r="F197" s="6"/>
    </row>
    <row r="198" spans="1:6" s="2" customFormat="1" ht="34.5" customHeight="1">
      <c r="A198" s="6">
        <v>196</v>
      </c>
      <c r="B198" s="6" t="str">
        <f>"38732022051621502870869"</f>
        <v>38732022051621502870869</v>
      </c>
      <c r="C198" s="6" t="s">
        <v>12</v>
      </c>
      <c r="D198" s="6" t="str">
        <f>"符永程"</f>
        <v>符永程</v>
      </c>
      <c r="E198" s="6" t="str">
        <f>"男"</f>
        <v>男</v>
      </c>
      <c r="F198" s="6"/>
    </row>
    <row r="199" spans="1:6" s="2" customFormat="1" ht="34.5" customHeight="1">
      <c r="A199" s="6">
        <v>197</v>
      </c>
      <c r="B199" s="6" t="str">
        <f>"38732022051701003470916"</f>
        <v>38732022051701003470916</v>
      </c>
      <c r="C199" s="6" t="s">
        <v>12</v>
      </c>
      <c r="D199" s="6" t="str">
        <f>"黄祥奇"</f>
        <v>黄祥奇</v>
      </c>
      <c r="E199" s="6" t="str">
        <f>"男"</f>
        <v>男</v>
      </c>
      <c r="F199" s="6"/>
    </row>
    <row r="200" spans="1:6" s="2" customFormat="1" ht="34.5" customHeight="1">
      <c r="A200" s="6">
        <v>198</v>
      </c>
      <c r="B200" s="6" t="str">
        <f>"38732022051710321471029"</f>
        <v>38732022051710321471029</v>
      </c>
      <c r="C200" s="6" t="s">
        <v>12</v>
      </c>
      <c r="D200" s="6" t="str">
        <f>"王夏杰"</f>
        <v>王夏杰</v>
      </c>
      <c r="E200" s="6" t="str">
        <f>"女"</f>
        <v>女</v>
      </c>
      <c r="F200" s="6"/>
    </row>
    <row r="201" spans="1:6" s="2" customFormat="1" ht="34.5" customHeight="1">
      <c r="A201" s="6">
        <v>199</v>
      </c>
      <c r="B201" s="6" t="str">
        <f>"38732022051715561071218"</f>
        <v>38732022051715561071218</v>
      </c>
      <c r="C201" s="6" t="s">
        <v>12</v>
      </c>
      <c r="D201" s="6" t="str">
        <f>"王荣燕"</f>
        <v>王荣燕</v>
      </c>
      <c r="E201" s="6" t="str">
        <f>"女"</f>
        <v>女</v>
      </c>
      <c r="F201" s="6"/>
    </row>
    <row r="202" spans="1:6" s="2" customFormat="1" ht="34.5" customHeight="1">
      <c r="A202" s="6">
        <v>200</v>
      </c>
      <c r="B202" s="6" t="str">
        <f>"38732022051716383971261"</f>
        <v>38732022051716383971261</v>
      </c>
      <c r="C202" s="6" t="s">
        <v>12</v>
      </c>
      <c r="D202" s="6" t="str">
        <f>"孔令佳"</f>
        <v>孔令佳</v>
      </c>
      <c r="E202" s="6" t="str">
        <f>"男"</f>
        <v>男</v>
      </c>
      <c r="F202" s="6"/>
    </row>
    <row r="203" spans="1:6" s="2" customFormat="1" ht="34.5" customHeight="1">
      <c r="A203" s="6">
        <v>201</v>
      </c>
      <c r="B203" s="6" t="str">
        <f>"38732022051716441071264"</f>
        <v>38732022051716441071264</v>
      </c>
      <c r="C203" s="6" t="s">
        <v>12</v>
      </c>
      <c r="D203" s="6" t="str">
        <f>"吴雪扬"</f>
        <v>吴雪扬</v>
      </c>
      <c r="E203" s="6" t="str">
        <f>"女"</f>
        <v>女</v>
      </c>
      <c r="F203" s="6"/>
    </row>
    <row r="204" spans="1:6" s="2" customFormat="1" ht="34.5" customHeight="1">
      <c r="A204" s="6">
        <v>202</v>
      </c>
      <c r="B204" s="6" t="str">
        <f>"38732022051718275071348"</f>
        <v>38732022051718275071348</v>
      </c>
      <c r="C204" s="6" t="s">
        <v>12</v>
      </c>
      <c r="D204" s="6" t="str">
        <f>"吴丽玲"</f>
        <v>吴丽玲</v>
      </c>
      <c r="E204" s="6" t="str">
        <f>"女"</f>
        <v>女</v>
      </c>
      <c r="F204" s="6"/>
    </row>
    <row r="205" spans="1:6" s="2" customFormat="1" ht="34.5" customHeight="1">
      <c r="A205" s="6">
        <v>203</v>
      </c>
      <c r="B205" s="6" t="str">
        <f>"38732022051719415671391"</f>
        <v>38732022051719415671391</v>
      </c>
      <c r="C205" s="6" t="s">
        <v>12</v>
      </c>
      <c r="D205" s="6" t="str">
        <f>"罗明没"</f>
        <v>罗明没</v>
      </c>
      <c r="E205" s="6" t="str">
        <f>"女"</f>
        <v>女</v>
      </c>
      <c r="F205" s="6"/>
    </row>
    <row r="206" spans="1:6" s="2" customFormat="1" ht="34.5" customHeight="1">
      <c r="A206" s="6">
        <v>204</v>
      </c>
      <c r="B206" s="6" t="str">
        <f>"38732022051720434171435"</f>
        <v>38732022051720434171435</v>
      </c>
      <c r="C206" s="6" t="s">
        <v>12</v>
      </c>
      <c r="D206" s="6" t="str">
        <f>"钟信念"</f>
        <v>钟信念</v>
      </c>
      <c r="E206" s="6" t="str">
        <f>"女"</f>
        <v>女</v>
      </c>
      <c r="F206" s="6"/>
    </row>
    <row r="207" spans="1:6" s="2" customFormat="1" ht="34.5" customHeight="1">
      <c r="A207" s="6">
        <v>205</v>
      </c>
      <c r="B207" s="6" t="str">
        <f>"38732022051812473971717"</f>
        <v>38732022051812473971717</v>
      </c>
      <c r="C207" s="6" t="s">
        <v>12</v>
      </c>
      <c r="D207" s="6" t="str">
        <f>"符妍彩"</f>
        <v>符妍彩</v>
      </c>
      <c r="E207" s="6" t="str">
        <f>"女"</f>
        <v>女</v>
      </c>
      <c r="F207" s="6"/>
    </row>
    <row r="208" spans="1:6" s="2" customFormat="1" ht="34.5" customHeight="1">
      <c r="A208" s="6">
        <v>206</v>
      </c>
      <c r="B208" s="6" t="str">
        <f>"38732022051812493771718"</f>
        <v>38732022051812493771718</v>
      </c>
      <c r="C208" s="6" t="s">
        <v>12</v>
      </c>
      <c r="D208" s="6" t="str">
        <f>"曾朝"</f>
        <v>曾朝</v>
      </c>
      <c r="E208" s="6" t="str">
        <f>"男"</f>
        <v>男</v>
      </c>
      <c r="F208" s="6"/>
    </row>
    <row r="209" spans="1:6" s="2" customFormat="1" ht="34.5" customHeight="1">
      <c r="A209" s="6">
        <v>207</v>
      </c>
      <c r="B209" s="6" t="str">
        <f>"38732022051813102071731"</f>
        <v>38732022051813102071731</v>
      </c>
      <c r="C209" s="6" t="s">
        <v>12</v>
      </c>
      <c r="D209" s="6" t="str">
        <f>"王玉珠"</f>
        <v>王玉珠</v>
      </c>
      <c r="E209" s="6" t="str">
        <f aca="true" t="shared" si="9" ref="E209:E220">"女"</f>
        <v>女</v>
      </c>
      <c r="F209" s="6"/>
    </row>
    <row r="210" spans="1:6" s="2" customFormat="1" ht="34.5" customHeight="1">
      <c r="A210" s="6">
        <v>208</v>
      </c>
      <c r="B210" s="6" t="str">
        <f>"38732022051815023671755"</f>
        <v>38732022051815023671755</v>
      </c>
      <c r="C210" s="6" t="s">
        <v>12</v>
      </c>
      <c r="D210" s="6" t="str">
        <f>"梅海英"</f>
        <v>梅海英</v>
      </c>
      <c r="E210" s="6" t="str">
        <f t="shared" si="9"/>
        <v>女</v>
      </c>
      <c r="F210" s="6"/>
    </row>
    <row r="211" spans="1:6" s="2" customFormat="1" ht="34.5" customHeight="1">
      <c r="A211" s="6">
        <v>209</v>
      </c>
      <c r="B211" s="6" t="str">
        <f>"38732022051815094071762"</f>
        <v>38732022051815094071762</v>
      </c>
      <c r="C211" s="6" t="s">
        <v>12</v>
      </c>
      <c r="D211" s="6" t="str">
        <f>"李云霞"</f>
        <v>李云霞</v>
      </c>
      <c r="E211" s="6" t="str">
        <f t="shared" si="9"/>
        <v>女</v>
      </c>
      <c r="F211" s="6"/>
    </row>
    <row r="212" spans="1:6" s="2" customFormat="1" ht="34.5" customHeight="1">
      <c r="A212" s="6">
        <v>210</v>
      </c>
      <c r="B212" s="6" t="str">
        <f>"38732022051815205071770"</f>
        <v>38732022051815205071770</v>
      </c>
      <c r="C212" s="6" t="s">
        <v>12</v>
      </c>
      <c r="D212" s="6" t="str">
        <f>"苏雅琳"</f>
        <v>苏雅琳</v>
      </c>
      <c r="E212" s="6" t="str">
        <f t="shared" si="9"/>
        <v>女</v>
      </c>
      <c r="F212" s="6"/>
    </row>
    <row r="213" spans="1:6" s="2" customFormat="1" ht="34.5" customHeight="1">
      <c r="A213" s="6">
        <v>211</v>
      </c>
      <c r="B213" s="6" t="str">
        <f>"38732022051816400271832"</f>
        <v>38732022051816400271832</v>
      </c>
      <c r="C213" s="6" t="s">
        <v>12</v>
      </c>
      <c r="D213" s="6" t="str">
        <f>"王慧娇"</f>
        <v>王慧娇</v>
      </c>
      <c r="E213" s="6" t="str">
        <f t="shared" si="9"/>
        <v>女</v>
      </c>
      <c r="F213" s="6"/>
    </row>
    <row r="214" spans="1:6" s="2" customFormat="1" ht="34.5" customHeight="1">
      <c r="A214" s="6">
        <v>212</v>
      </c>
      <c r="B214" s="6" t="str">
        <f>"38732022051818485371890"</f>
        <v>38732022051818485371890</v>
      </c>
      <c r="C214" s="6" t="s">
        <v>12</v>
      </c>
      <c r="D214" s="6" t="str">
        <f>"翁楠"</f>
        <v>翁楠</v>
      </c>
      <c r="E214" s="6" t="str">
        <f t="shared" si="9"/>
        <v>女</v>
      </c>
      <c r="F214" s="6"/>
    </row>
    <row r="215" spans="1:6" s="2" customFormat="1" ht="34.5" customHeight="1">
      <c r="A215" s="6">
        <v>213</v>
      </c>
      <c r="B215" s="6" t="str">
        <f>"38732022051818485771891"</f>
        <v>38732022051818485771891</v>
      </c>
      <c r="C215" s="6" t="s">
        <v>12</v>
      </c>
      <c r="D215" s="6" t="str">
        <f>"林宇洁"</f>
        <v>林宇洁</v>
      </c>
      <c r="E215" s="6" t="str">
        <f t="shared" si="9"/>
        <v>女</v>
      </c>
      <c r="F215" s="6"/>
    </row>
    <row r="216" spans="1:6" s="2" customFormat="1" ht="34.5" customHeight="1">
      <c r="A216" s="6">
        <v>214</v>
      </c>
      <c r="B216" s="6" t="str">
        <f>"38732022051821302571972"</f>
        <v>38732022051821302571972</v>
      </c>
      <c r="C216" s="6" t="s">
        <v>12</v>
      </c>
      <c r="D216" s="6" t="str">
        <f>"董美妤"</f>
        <v>董美妤</v>
      </c>
      <c r="E216" s="6" t="str">
        <f t="shared" si="9"/>
        <v>女</v>
      </c>
      <c r="F216" s="6"/>
    </row>
    <row r="217" spans="1:6" s="2" customFormat="1" ht="34.5" customHeight="1">
      <c r="A217" s="6">
        <v>215</v>
      </c>
      <c r="B217" s="6" t="str">
        <f>"38732022051821315071973"</f>
        <v>38732022051821315071973</v>
      </c>
      <c r="C217" s="6" t="s">
        <v>12</v>
      </c>
      <c r="D217" s="6" t="str">
        <f>"蔡叮叮"</f>
        <v>蔡叮叮</v>
      </c>
      <c r="E217" s="6" t="str">
        <f t="shared" si="9"/>
        <v>女</v>
      </c>
      <c r="F217" s="6"/>
    </row>
    <row r="218" spans="1:6" s="2" customFormat="1" ht="34.5" customHeight="1">
      <c r="A218" s="6">
        <v>216</v>
      </c>
      <c r="B218" s="6" t="str">
        <f>"38732022051823452972040"</f>
        <v>38732022051823452972040</v>
      </c>
      <c r="C218" s="6" t="s">
        <v>12</v>
      </c>
      <c r="D218" s="6" t="str">
        <f>"杨媛媛"</f>
        <v>杨媛媛</v>
      </c>
      <c r="E218" s="6" t="str">
        <f t="shared" si="9"/>
        <v>女</v>
      </c>
      <c r="F218" s="6"/>
    </row>
    <row r="219" spans="1:6" s="2" customFormat="1" ht="34.5" customHeight="1">
      <c r="A219" s="6">
        <v>217</v>
      </c>
      <c r="B219" s="6" t="str">
        <f>"38732022051909103772105"</f>
        <v>38732022051909103772105</v>
      </c>
      <c r="C219" s="6" t="s">
        <v>12</v>
      </c>
      <c r="D219" s="6" t="str">
        <f>"许彩熊"</f>
        <v>许彩熊</v>
      </c>
      <c r="E219" s="6" t="str">
        <f t="shared" si="9"/>
        <v>女</v>
      </c>
      <c r="F219" s="6"/>
    </row>
    <row r="220" spans="1:6" s="2" customFormat="1" ht="34.5" customHeight="1">
      <c r="A220" s="6">
        <v>218</v>
      </c>
      <c r="B220" s="6" t="str">
        <f>"38732022051909553072140"</f>
        <v>38732022051909553072140</v>
      </c>
      <c r="C220" s="6" t="s">
        <v>12</v>
      </c>
      <c r="D220" s="6" t="str">
        <f>"文婷"</f>
        <v>文婷</v>
      </c>
      <c r="E220" s="6" t="str">
        <f t="shared" si="9"/>
        <v>女</v>
      </c>
      <c r="F220" s="6"/>
    </row>
    <row r="221" spans="1:6" s="2" customFormat="1" ht="34.5" customHeight="1">
      <c r="A221" s="6">
        <v>219</v>
      </c>
      <c r="B221" s="6" t="str">
        <f>"38732022051910151572152"</f>
        <v>38732022051910151572152</v>
      </c>
      <c r="C221" s="6" t="s">
        <v>12</v>
      </c>
      <c r="D221" s="6" t="str">
        <f>"陈国靖"</f>
        <v>陈国靖</v>
      </c>
      <c r="E221" s="6" t="str">
        <f>"男"</f>
        <v>男</v>
      </c>
      <c r="F221" s="6"/>
    </row>
    <row r="222" spans="1:6" s="2" customFormat="1" ht="34.5" customHeight="1">
      <c r="A222" s="6">
        <v>220</v>
      </c>
      <c r="B222" s="6" t="str">
        <f>"38732022051910354772162"</f>
        <v>38732022051910354772162</v>
      </c>
      <c r="C222" s="6" t="s">
        <v>12</v>
      </c>
      <c r="D222" s="6" t="str">
        <f>"董佳佳"</f>
        <v>董佳佳</v>
      </c>
      <c r="E222" s="6" t="str">
        <f>"女"</f>
        <v>女</v>
      </c>
      <c r="F222" s="6"/>
    </row>
    <row r="223" spans="1:6" s="2" customFormat="1" ht="34.5" customHeight="1">
      <c r="A223" s="6">
        <v>221</v>
      </c>
      <c r="B223" s="6" t="str">
        <f>"38732022051309032869823"</f>
        <v>38732022051309032869823</v>
      </c>
      <c r="C223" s="6" t="s">
        <v>13</v>
      </c>
      <c r="D223" s="6" t="str">
        <f>"张晓睿"</f>
        <v>张晓睿</v>
      </c>
      <c r="E223" s="6" t="str">
        <f>"女"</f>
        <v>女</v>
      </c>
      <c r="F223" s="6"/>
    </row>
    <row r="224" spans="1:6" s="2" customFormat="1" ht="34.5" customHeight="1">
      <c r="A224" s="6">
        <v>222</v>
      </c>
      <c r="B224" s="6" t="str">
        <f>"38732022051311545669905"</f>
        <v>38732022051311545669905</v>
      </c>
      <c r="C224" s="6" t="s">
        <v>13</v>
      </c>
      <c r="D224" s="6" t="str">
        <f>"赵成肖"</f>
        <v>赵成肖</v>
      </c>
      <c r="E224" s="6" t="str">
        <f>"女"</f>
        <v>女</v>
      </c>
      <c r="F224" s="6"/>
    </row>
    <row r="225" spans="1:6" s="2" customFormat="1" ht="34.5" customHeight="1">
      <c r="A225" s="6">
        <v>223</v>
      </c>
      <c r="B225" s="6" t="str">
        <f>"38732022051314250769977"</f>
        <v>38732022051314250769977</v>
      </c>
      <c r="C225" s="6" t="s">
        <v>13</v>
      </c>
      <c r="D225" s="6" t="str">
        <f>"陈思锜"</f>
        <v>陈思锜</v>
      </c>
      <c r="E225" s="6" t="str">
        <f>"男"</f>
        <v>男</v>
      </c>
      <c r="F225" s="6"/>
    </row>
    <row r="226" spans="1:6" s="2" customFormat="1" ht="34.5" customHeight="1">
      <c r="A226" s="6">
        <v>224</v>
      </c>
      <c r="B226" s="6" t="str">
        <f>"38732022051319071170091"</f>
        <v>38732022051319071170091</v>
      </c>
      <c r="C226" s="6" t="s">
        <v>13</v>
      </c>
      <c r="D226" s="6" t="str">
        <f>"杨梅"</f>
        <v>杨梅</v>
      </c>
      <c r="E226" s="6" t="str">
        <f>"女"</f>
        <v>女</v>
      </c>
      <c r="F226" s="6"/>
    </row>
    <row r="227" spans="1:6" s="2" customFormat="1" ht="34.5" customHeight="1">
      <c r="A227" s="6">
        <v>225</v>
      </c>
      <c r="B227" s="6" t="str">
        <f>"38732022051319314170097"</f>
        <v>38732022051319314170097</v>
      </c>
      <c r="C227" s="6" t="s">
        <v>13</v>
      </c>
      <c r="D227" s="6" t="str">
        <f>"龙籍艺"</f>
        <v>龙籍艺</v>
      </c>
      <c r="E227" s="6" t="str">
        <f>"男"</f>
        <v>男</v>
      </c>
      <c r="F227" s="6"/>
    </row>
    <row r="228" spans="1:6" s="2" customFormat="1" ht="34.5" customHeight="1">
      <c r="A228" s="6">
        <v>226</v>
      </c>
      <c r="B228" s="6" t="str">
        <f>"38732022051411171270205"</f>
        <v>38732022051411171270205</v>
      </c>
      <c r="C228" s="6" t="s">
        <v>13</v>
      </c>
      <c r="D228" s="6" t="str">
        <f>"吴瑜"</f>
        <v>吴瑜</v>
      </c>
      <c r="E228" s="6" t="str">
        <f>"女"</f>
        <v>女</v>
      </c>
      <c r="F228" s="6"/>
    </row>
    <row r="229" spans="1:6" s="2" customFormat="1" ht="34.5" customHeight="1">
      <c r="A229" s="6">
        <v>227</v>
      </c>
      <c r="B229" s="6" t="str">
        <f>"38732022051412551270218"</f>
        <v>38732022051412551270218</v>
      </c>
      <c r="C229" s="6" t="s">
        <v>13</v>
      </c>
      <c r="D229" s="6" t="str">
        <f>"吴小曼"</f>
        <v>吴小曼</v>
      </c>
      <c r="E229" s="6" t="str">
        <f>"女"</f>
        <v>女</v>
      </c>
      <c r="F229" s="6"/>
    </row>
    <row r="230" spans="1:6" s="2" customFormat="1" ht="34.5" customHeight="1">
      <c r="A230" s="6">
        <v>228</v>
      </c>
      <c r="B230" s="6" t="str">
        <f>"38732022051416250670250"</f>
        <v>38732022051416250670250</v>
      </c>
      <c r="C230" s="6" t="s">
        <v>13</v>
      </c>
      <c r="D230" s="6" t="str">
        <f>"杨帆"</f>
        <v>杨帆</v>
      </c>
      <c r="E230" s="6" t="str">
        <f>"女"</f>
        <v>女</v>
      </c>
      <c r="F230" s="6"/>
    </row>
    <row r="231" spans="1:6" s="2" customFormat="1" ht="34.5" customHeight="1">
      <c r="A231" s="6">
        <v>229</v>
      </c>
      <c r="B231" s="6" t="str">
        <f>"38732022051416312270251"</f>
        <v>38732022051416312270251</v>
      </c>
      <c r="C231" s="6" t="s">
        <v>13</v>
      </c>
      <c r="D231" s="6" t="str">
        <f>"王嫦娥"</f>
        <v>王嫦娥</v>
      </c>
      <c r="E231" s="6" t="str">
        <f>"女"</f>
        <v>女</v>
      </c>
      <c r="F231" s="6"/>
    </row>
    <row r="232" spans="1:6" s="2" customFormat="1" ht="34.5" customHeight="1">
      <c r="A232" s="6">
        <v>230</v>
      </c>
      <c r="B232" s="6" t="str">
        <f>"38732022051417152670256"</f>
        <v>38732022051417152670256</v>
      </c>
      <c r="C232" s="6" t="s">
        <v>13</v>
      </c>
      <c r="D232" s="6" t="str">
        <f>"刘爽"</f>
        <v>刘爽</v>
      </c>
      <c r="E232" s="6" t="str">
        <f>"女"</f>
        <v>女</v>
      </c>
      <c r="F232" s="6"/>
    </row>
    <row r="233" spans="1:6" s="2" customFormat="1" ht="34.5" customHeight="1">
      <c r="A233" s="6">
        <v>231</v>
      </c>
      <c r="B233" s="6" t="str">
        <f>"38732022051418432570267"</f>
        <v>38732022051418432570267</v>
      </c>
      <c r="C233" s="6" t="s">
        <v>13</v>
      </c>
      <c r="D233" s="6" t="str">
        <f>"王锋"</f>
        <v>王锋</v>
      </c>
      <c r="E233" s="6" t="str">
        <f>"男"</f>
        <v>男</v>
      </c>
      <c r="F233" s="6"/>
    </row>
    <row r="234" spans="1:6" s="2" customFormat="1" ht="34.5" customHeight="1">
      <c r="A234" s="6">
        <v>232</v>
      </c>
      <c r="B234" s="6" t="str">
        <f>"38732022051511394070309"</f>
        <v>38732022051511394070309</v>
      </c>
      <c r="C234" s="6" t="s">
        <v>13</v>
      </c>
      <c r="D234" s="6" t="str">
        <f>"曾海平"</f>
        <v>曾海平</v>
      </c>
      <c r="E234" s="6" t="str">
        <f>"女"</f>
        <v>女</v>
      </c>
      <c r="F234" s="6"/>
    </row>
    <row r="235" spans="1:6" s="2" customFormat="1" ht="34.5" customHeight="1">
      <c r="A235" s="6">
        <v>233</v>
      </c>
      <c r="B235" s="6" t="str">
        <f>"38732022051517523870348"</f>
        <v>38732022051517523870348</v>
      </c>
      <c r="C235" s="6" t="s">
        <v>13</v>
      </c>
      <c r="D235" s="6" t="str">
        <f>"邓邦熙"</f>
        <v>邓邦熙</v>
      </c>
      <c r="E235" s="6" t="str">
        <f>"男"</f>
        <v>男</v>
      </c>
      <c r="F235" s="6"/>
    </row>
    <row r="236" spans="1:6" s="2" customFormat="1" ht="34.5" customHeight="1">
      <c r="A236" s="6">
        <v>234</v>
      </c>
      <c r="B236" s="6" t="str">
        <f>"38732022051609501870443"</f>
        <v>38732022051609501870443</v>
      </c>
      <c r="C236" s="6" t="s">
        <v>13</v>
      </c>
      <c r="D236" s="6" t="str">
        <f>"符传林"</f>
        <v>符传林</v>
      </c>
      <c r="E236" s="6" t="str">
        <f>"男"</f>
        <v>男</v>
      </c>
      <c r="F236" s="6"/>
    </row>
    <row r="237" spans="1:6" s="2" customFormat="1" ht="34.5" customHeight="1">
      <c r="A237" s="6">
        <v>235</v>
      </c>
      <c r="B237" s="6" t="str">
        <f>"38732022051612343670574"</f>
        <v>38732022051612343670574</v>
      </c>
      <c r="C237" s="6" t="s">
        <v>13</v>
      </c>
      <c r="D237" s="6" t="str">
        <f>"刘恩辰"</f>
        <v>刘恩辰</v>
      </c>
      <c r="E237" s="6" t="str">
        <f aca="true" t="shared" si="10" ref="E237:E254">"女"</f>
        <v>女</v>
      </c>
      <c r="F237" s="6"/>
    </row>
    <row r="238" spans="1:6" s="2" customFormat="1" ht="34.5" customHeight="1">
      <c r="A238" s="6">
        <v>236</v>
      </c>
      <c r="B238" s="6" t="str">
        <f>"38732022051618101870773"</f>
        <v>38732022051618101870773</v>
      </c>
      <c r="C238" s="6" t="s">
        <v>13</v>
      </c>
      <c r="D238" s="6" t="str">
        <f>"于伊淼"</f>
        <v>于伊淼</v>
      </c>
      <c r="E238" s="6" t="str">
        <f t="shared" si="10"/>
        <v>女</v>
      </c>
      <c r="F238" s="6"/>
    </row>
    <row r="239" spans="1:6" s="2" customFormat="1" ht="34.5" customHeight="1">
      <c r="A239" s="6">
        <v>237</v>
      </c>
      <c r="B239" s="6" t="str">
        <f>"38732022051700334270914"</f>
        <v>38732022051700334270914</v>
      </c>
      <c r="C239" s="6" t="s">
        <v>13</v>
      </c>
      <c r="D239" s="6" t="str">
        <f>"梁冰洁"</f>
        <v>梁冰洁</v>
      </c>
      <c r="E239" s="6" t="str">
        <f t="shared" si="10"/>
        <v>女</v>
      </c>
      <c r="F239" s="6"/>
    </row>
    <row r="240" spans="1:6" s="2" customFormat="1" ht="34.5" customHeight="1">
      <c r="A240" s="6">
        <v>238</v>
      </c>
      <c r="B240" s="6" t="str">
        <f>"38732022051708470070934"</f>
        <v>38732022051708470070934</v>
      </c>
      <c r="C240" s="6" t="s">
        <v>13</v>
      </c>
      <c r="D240" s="6" t="str">
        <f>"文小倩"</f>
        <v>文小倩</v>
      </c>
      <c r="E240" s="6" t="str">
        <f t="shared" si="10"/>
        <v>女</v>
      </c>
      <c r="F240" s="6"/>
    </row>
    <row r="241" spans="1:6" s="2" customFormat="1" ht="34.5" customHeight="1">
      <c r="A241" s="6">
        <v>239</v>
      </c>
      <c r="B241" s="6" t="str">
        <f>"38732022051716394171262"</f>
        <v>38732022051716394171262</v>
      </c>
      <c r="C241" s="6" t="s">
        <v>13</v>
      </c>
      <c r="D241" s="6" t="str">
        <f>"陈桐"</f>
        <v>陈桐</v>
      </c>
      <c r="E241" s="6" t="str">
        <f t="shared" si="10"/>
        <v>女</v>
      </c>
      <c r="F241" s="6"/>
    </row>
    <row r="242" spans="1:6" s="2" customFormat="1" ht="34.5" customHeight="1">
      <c r="A242" s="6">
        <v>240</v>
      </c>
      <c r="B242" s="6" t="str">
        <f>"38732022051717135571301"</f>
        <v>38732022051717135571301</v>
      </c>
      <c r="C242" s="6" t="s">
        <v>13</v>
      </c>
      <c r="D242" s="6" t="str">
        <f>"陈春杰"</f>
        <v>陈春杰</v>
      </c>
      <c r="E242" s="6" t="str">
        <f t="shared" si="10"/>
        <v>女</v>
      </c>
      <c r="F242" s="6"/>
    </row>
    <row r="243" spans="1:6" s="2" customFormat="1" ht="34.5" customHeight="1">
      <c r="A243" s="6">
        <v>241</v>
      </c>
      <c r="B243" s="6" t="str">
        <f>"38732022051720334671429"</f>
        <v>38732022051720334671429</v>
      </c>
      <c r="C243" s="6" t="s">
        <v>13</v>
      </c>
      <c r="D243" s="6" t="str">
        <f>"苏金秋"</f>
        <v>苏金秋</v>
      </c>
      <c r="E243" s="6" t="str">
        <f t="shared" si="10"/>
        <v>女</v>
      </c>
      <c r="F243" s="6"/>
    </row>
    <row r="244" spans="1:6" s="2" customFormat="1" ht="34.5" customHeight="1">
      <c r="A244" s="6">
        <v>242</v>
      </c>
      <c r="B244" s="6" t="str">
        <f>"38732022051723040071528"</f>
        <v>38732022051723040071528</v>
      </c>
      <c r="C244" s="6" t="s">
        <v>13</v>
      </c>
      <c r="D244" s="6" t="str">
        <f>"陈云彩"</f>
        <v>陈云彩</v>
      </c>
      <c r="E244" s="6" t="str">
        <f t="shared" si="10"/>
        <v>女</v>
      </c>
      <c r="F244" s="6"/>
    </row>
    <row r="245" spans="1:6" s="2" customFormat="1" ht="34.5" customHeight="1">
      <c r="A245" s="6">
        <v>243</v>
      </c>
      <c r="B245" s="6" t="str">
        <f>"38732022051812253371707"</f>
        <v>38732022051812253371707</v>
      </c>
      <c r="C245" s="6" t="s">
        <v>13</v>
      </c>
      <c r="D245" s="6" t="str">
        <f>"马灵玉"</f>
        <v>马灵玉</v>
      </c>
      <c r="E245" s="6" t="str">
        <f t="shared" si="10"/>
        <v>女</v>
      </c>
      <c r="F245" s="6"/>
    </row>
    <row r="246" spans="1:6" s="2" customFormat="1" ht="34.5" customHeight="1">
      <c r="A246" s="6">
        <v>244</v>
      </c>
      <c r="B246" s="6" t="str">
        <f>"38732022051814101071746"</f>
        <v>38732022051814101071746</v>
      </c>
      <c r="C246" s="6" t="s">
        <v>13</v>
      </c>
      <c r="D246" s="6" t="str">
        <f>"杜灿"</f>
        <v>杜灿</v>
      </c>
      <c r="E246" s="6" t="str">
        <f t="shared" si="10"/>
        <v>女</v>
      </c>
      <c r="F246" s="6"/>
    </row>
    <row r="247" spans="1:6" s="2" customFormat="1" ht="34.5" customHeight="1">
      <c r="A247" s="6">
        <v>245</v>
      </c>
      <c r="B247" s="6" t="str">
        <f>"38732022051901022072052"</f>
        <v>38732022051901022072052</v>
      </c>
      <c r="C247" s="6" t="s">
        <v>13</v>
      </c>
      <c r="D247" s="6" t="str">
        <f>"严琼珍"</f>
        <v>严琼珍</v>
      </c>
      <c r="E247" s="6" t="str">
        <f t="shared" si="10"/>
        <v>女</v>
      </c>
      <c r="F247" s="6"/>
    </row>
    <row r="248" spans="1:6" s="2" customFormat="1" ht="34.5" customHeight="1">
      <c r="A248" s="6">
        <v>246</v>
      </c>
      <c r="B248" s="6" t="str">
        <f>"38732022051311454969899"</f>
        <v>38732022051311454969899</v>
      </c>
      <c r="C248" s="6" t="s">
        <v>14</v>
      </c>
      <c r="D248" s="6" t="str">
        <f>"姜超然"</f>
        <v>姜超然</v>
      </c>
      <c r="E248" s="6" t="str">
        <f t="shared" si="10"/>
        <v>女</v>
      </c>
      <c r="F248" s="6"/>
    </row>
    <row r="249" spans="1:6" s="2" customFormat="1" ht="34.5" customHeight="1">
      <c r="A249" s="6">
        <v>247</v>
      </c>
      <c r="B249" s="6" t="str">
        <f>"38732022051312360069927"</f>
        <v>38732022051312360069927</v>
      </c>
      <c r="C249" s="6" t="s">
        <v>14</v>
      </c>
      <c r="D249" s="6" t="str">
        <f>"徐倩芸"</f>
        <v>徐倩芸</v>
      </c>
      <c r="E249" s="6" t="str">
        <f t="shared" si="10"/>
        <v>女</v>
      </c>
      <c r="F249" s="6"/>
    </row>
    <row r="250" spans="1:6" s="2" customFormat="1" ht="34.5" customHeight="1">
      <c r="A250" s="6">
        <v>248</v>
      </c>
      <c r="B250" s="6" t="str">
        <f>"38732022051312581669941"</f>
        <v>38732022051312581669941</v>
      </c>
      <c r="C250" s="6" t="s">
        <v>14</v>
      </c>
      <c r="D250" s="6" t="str">
        <f>"董珍妹"</f>
        <v>董珍妹</v>
      </c>
      <c r="E250" s="6" t="str">
        <f t="shared" si="10"/>
        <v>女</v>
      </c>
      <c r="F250" s="6"/>
    </row>
    <row r="251" spans="1:6" s="2" customFormat="1" ht="34.5" customHeight="1">
      <c r="A251" s="6">
        <v>249</v>
      </c>
      <c r="B251" s="6" t="str">
        <f>"38732022051313193069950"</f>
        <v>38732022051313193069950</v>
      </c>
      <c r="C251" s="6" t="s">
        <v>14</v>
      </c>
      <c r="D251" s="6" t="str">
        <f>"陈洪娇"</f>
        <v>陈洪娇</v>
      </c>
      <c r="E251" s="6" t="str">
        <f t="shared" si="10"/>
        <v>女</v>
      </c>
      <c r="F251" s="6"/>
    </row>
    <row r="252" spans="1:6" s="2" customFormat="1" ht="34.5" customHeight="1">
      <c r="A252" s="6">
        <v>250</v>
      </c>
      <c r="B252" s="6" t="str">
        <f>"38732022051314072769966"</f>
        <v>38732022051314072769966</v>
      </c>
      <c r="C252" s="6" t="s">
        <v>14</v>
      </c>
      <c r="D252" s="6" t="str">
        <f>"王诗雯"</f>
        <v>王诗雯</v>
      </c>
      <c r="E252" s="6" t="str">
        <f t="shared" si="10"/>
        <v>女</v>
      </c>
      <c r="F252" s="6"/>
    </row>
    <row r="253" spans="1:6" s="2" customFormat="1" ht="34.5" customHeight="1">
      <c r="A253" s="6">
        <v>251</v>
      </c>
      <c r="B253" s="6" t="str">
        <f>"38732022051315241770004"</f>
        <v>38732022051315241770004</v>
      </c>
      <c r="C253" s="6" t="s">
        <v>14</v>
      </c>
      <c r="D253" s="6" t="str">
        <f>"吴丽贞"</f>
        <v>吴丽贞</v>
      </c>
      <c r="E253" s="6" t="str">
        <f t="shared" si="10"/>
        <v>女</v>
      </c>
      <c r="F253" s="6"/>
    </row>
    <row r="254" spans="1:6" s="2" customFormat="1" ht="34.5" customHeight="1">
      <c r="A254" s="6">
        <v>252</v>
      </c>
      <c r="B254" s="6" t="str">
        <f>"38732022051316332970035"</f>
        <v>38732022051316332970035</v>
      </c>
      <c r="C254" s="6" t="s">
        <v>14</v>
      </c>
      <c r="D254" s="6" t="str">
        <f>"陈明"</f>
        <v>陈明</v>
      </c>
      <c r="E254" s="6" t="str">
        <f t="shared" si="10"/>
        <v>女</v>
      </c>
      <c r="F254" s="6"/>
    </row>
    <row r="255" spans="1:6" s="2" customFormat="1" ht="34.5" customHeight="1">
      <c r="A255" s="6">
        <v>253</v>
      </c>
      <c r="B255" s="6" t="str">
        <f>"38732022051319571970108"</f>
        <v>38732022051319571970108</v>
      </c>
      <c r="C255" s="6" t="s">
        <v>14</v>
      </c>
      <c r="D255" s="6" t="str">
        <f>"林明杰"</f>
        <v>林明杰</v>
      </c>
      <c r="E255" s="6" t="str">
        <f>"男"</f>
        <v>男</v>
      </c>
      <c r="F255" s="6"/>
    </row>
    <row r="256" spans="1:6" s="2" customFormat="1" ht="34.5" customHeight="1">
      <c r="A256" s="6">
        <v>254</v>
      </c>
      <c r="B256" s="6" t="str">
        <f>"38732022051320265170116"</f>
        <v>38732022051320265170116</v>
      </c>
      <c r="C256" s="6" t="s">
        <v>14</v>
      </c>
      <c r="D256" s="6" t="str">
        <f>"冯樱琼"</f>
        <v>冯樱琼</v>
      </c>
      <c r="E256" s="6" t="str">
        <f>"女"</f>
        <v>女</v>
      </c>
      <c r="F256" s="6"/>
    </row>
    <row r="257" spans="1:6" s="2" customFormat="1" ht="34.5" customHeight="1">
      <c r="A257" s="6">
        <v>255</v>
      </c>
      <c r="B257" s="6" t="str">
        <f>"38732022051321270870134"</f>
        <v>38732022051321270870134</v>
      </c>
      <c r="C257" s="6" t="s">
        <v>14</v>
      </c>
      <c r="D257" s="6" t="str">
        <f>"唐丽茹"</f>
        <v>唐丽茹</v>
      </c>
      <c r="E257" s="6" t="str">
        <f>"女"</f>
        <v>女</v>
      </c>
      <c r="F257" s="6"/>
    </row>
    <row r="258" spans="1:6" s="2" customFormat="1" ht="34.5" customHeight="1">
      <c r="A258" s="6">
        <v>256</v>
      </c>
      <c r="B258" s="6" t="str">
        <f>"38732022051321521570142"</f>
        <v>38732022051321521570142</v>
      </c>
      <c r="C258" s="6" t="s">
        <v>14</v>
      </c>
      <c r="D258" s="6" t="str">
        <f>"江青娥"</f>
        <v>江青娥</v>
      </c>
      <c r="E258" s="6" t="str">
        <f>"女"</f>
        <v>女</v>
      </c>
      <c r="F258" s="6"/>
    </row>
    <row r="259" spans="1:6" s="2" customFormat="1" ht="34.5" customHeight="1">
      <c r="A259" s="6">
        <v>257</v>
      </c>
      <c r="B259" s="6" t="str">
        <f>"38732022051410072570191"</f>
        <v>38732022051410072570191</v>
      </c>
      <c r="C259" s="6" t="s">
        <v>14</v>
      </c>
      <c r="D259" s="6" t="str">
        <f>"庞舒月"</f>
        <v>庞舒月</v>
      </c>
      <c r="E259" s="6" t="str">
        <f>"女"</f>
        <v>女</v>
      </c>
      <c r="F259" s="6"/>
    </row>
    <row r="260" spans="1:6" s="2" customFormat="1" ht="34.5" customHeight="1">
      <c r="A260" s="6">
        <v>258</v>
      </c>
      <c r="B260" s="6" t="str">
        <f>"38732022051410192670196"</f>
        <v>38732022051410192670196</v>
      </c>
      <c r="C260" s="6" t="s">
        <v>14</v>
      </c>
      <c r="D260" s="6" t="str">
        <f>"苏巧宁"</f>
        <v>苏巧宁</v>
      </c>
      <c r="E260" s="6" t="str">
        <f>"女"</f>
        <v>女</v>
      </c>
      <c r="F260" s="6"/>
    </row>
    <row r="261" spans="1:6" s="2" customFormat="1" ht="34.5" customHeight="1">
      <c r="A261" s="6">
        <v>259</v>
      </c>
      <c r="B261" s="6" t="str">
        <f>"38732022051411442270208"</f>
        <v>38732022051411442270208</v>
      </c>
      <c r="C261" s="6" t="s">
        <v>14</v>
      </c>
      <c r="D261" s="6" t="str">
        <f>"王优"</f>
        <v>王优</v>
      </c>
      <c r="E261" s="6" t="str">
        <f>"男"</f>
        <v>男</v>
      </c>
      <c r="F261" s="6"/>
    </row>
    <row r="262" spans="1:6" s="2" customFormat="1" ht="34.5" customHeight="1">
      <c r="A262" s="6">
        <v>260</v>
      </c>
      <c r="B262" s="6" t="str">
        <f>"38732022051413191670222"</f>
        <v>38732022051413191670222</v>
      </c>
      <c r="C262" s="6" t="s">
        <v>14</v>
      </c>
      <c r="D262" s="6" t="str">
        <f>"丁悦娴"</f>
        <v>丁悦娴</v>
      </c>
      <c r="E262" s="6" t="str">
        <f aca="true" t="shared" si="11" ref="E262:E288">"女"</f>
        <v>女</v>
      </c>
      <c r="F262" s="6"/>
    </row>
    <row r="263" spans="1:6" s="2" customFormat="1" ht="34.5" customHeight="1">
      <c r="A263" s="6">
        <v>261</v>
      </c>
      <c r="B263" s="6" t="str">
        <f>"38732022051413441070226"</f>
        <v>38732022051413441070226</v>
      </c>
      <c r="C263" s="6" t="s">
        <v>14</v>
      </c>
      <c r="D263" s="6" t="str">
        <f>"罗翔月"</f>
        <v>罗翔月</v>
      </c>
      <c r="E263" s="6" t="str">
        <f t="shared" si="11"/>
        <v>女</v>
      </c>
      <c r="F263" s="6"/>
    </row>
    <row r="264" spans="1:6" s="2" customFormat="1" ht="34.5" customHeight="1">
      <c r="A264" s="6">
        <v>262</v>
      </c>
      <c r="B264" s="6" t="str">
        <f>"38732022051415215870237"</f>
        <v>38732022051415215870237</v>
      </c>
      <c r="C264" s="6" t="s">
        <v>14</v>
      </c>
      <c r="D264" s="6" t="str">
        <f>"梁楚倩"</f>
        <v>梁楚倩</v>
      </c>
      <c r="E264" s="6" t="str">
        <f t="shared" si="11"/>
        <v>女</v>
      </c>
      <c r="F264" s="6"/>
    </row>
    <row r="265" spans="1:6" s="2" customFormat="1" ht="34.5" customHeight="1">
      <c r="A265" s="6">
        <v>263</v>
      </c>
      <c r="B265" s="6" t="str">
        <f>"38732022051421543470286"</f>
        <v>38732022051421543470286</v>
      </c>
      <c r="C265" s="6" t="s">
        <v>14</v>
      </c>
      <c r="D265" s="6" t="str">
        <f>"符艳影"</f>
        <v>符艳影</v>
      </c>
      <c r="E265" s="6" t="str">
        <f t="shared" si="11"/>
        <v>女</v>
      </c>
      <c r="F265" s="6"/>
    </row>
    <row r="266" spans="1:6" s="2" customFormat="1" ht="34.5" customHeight="1">
      <c r="A266" s="6">
        <v>264</v>
      </c>
      <c r="B266" s="6" t="str">
        <f>"38732022051511130770307"</f>
        <v>38732022051511130770307</v>
      </c>
      <c r="C266" s="6" t="s">
        <v>14</v>
      </c>
      <c r="D266" s="6" t="str">
        <f>"李梦妍"</f>
        <v>李梦妍</v>
      </c>
      <c r="E266" s="6" t="str">
        <f t="shared" si="11"/>
        <v>女</v>
      </c>
      <c r="F266" s="6"/>
    </row>
    <row r="267" spans="1:6" s="2" customFormat="1" ht="34.5" customHeight="1">
      <c r="A267" s="6">
        <v>265</v>
      </c>
      <c r="B267" s="6" t="str">
        <f>"38732022051518171070353"</f>
        <v>38732022051518171070353</v>
      </c>
      <c r="C267" s="6" t="s">
        <v>14</v>
      </c>
      <c r="D267" s="6" t="str">
        <f>"谢永丽"</f>
        <v>谢永丽</v>
      </c>
      <c r="E267" s="6" t="str">
        <f t="shared" si="11"/>
        <v>女</v>
      </c>
      <c r="F267" s="6"/>
    </row>
    <row r="268" spans="1:6" s="2" customFormat="1" ht="34.5" customHeight="1">
      <c r="A268" s="6">
        <v>266</v>
      </c>
      <c r="B268" s="6" t="str">
        <f>"38732022051520410170366"</f>
        <v>38732022051520410170366</v>
      </c>
      <c r="C268" s="6" t="s">
        <v>14</v>
      </c>
      <c r="D268" s="6" t="str">
        <f>"英容玉"</f>
        <v>英容玉</v>
      </c>
      <c r="E268" s="6" t="str">
        <f t="shared" si="11"/>
        <v>女</v>
      </c>
      <c r="F268" s="6"/>
    </row>
    <row r="269" spans="1:6" s="2" customFormat="1" ht="34.5" customHeight="1">
      <c r="A269" s="6">
        <v>267</v>
      </c>
      <c r="B269" s="6" t="str">
        <f>"38732022051522183570374"</f>
        <v>38732022051522183570374</v>
      </c>
      <c r="C269" s="6" t="s">
        <v>14</v>
      </c>
      <c r="D269" s="6" t="str">
        <f>"彭莹莹"</f>
        <v>彭莹莹</v>
      </c>
      <c r="E269" s="6" t="str">
        <f t="shared" si="11"/>
        <v>女</v>
      </c>
      <c r="F269" s="6"/>
    </row>
    <row r="270" spans="1:6" s="2" customFormat="1" ht="34.5" customHeight="1">
      <c r="A270" s="6">
        <v>268</v>
      </c>
      <c r="B270" s="6" t="str">
        <f>"38732022051523021870379"</f>
        <v>38732022051523021870379</v>
      </c>
      <c r="C270" s="6" t="s">
        <v>14</v>
      </c>
      <c r="D270" s="6" t="str">
        <f>"朱照桃"</f>
        <v>朱照桃</v>
      </c>
      <c r="E270" s="6" t="str">
        <f t="shared" si="11"/>
        <v>女</v>
      </c>
      <c r="F270" s="6"/>
    </row>
    <row r="271" spans="1:6" s="2" customFormat="1" ht="34.5" customHeight="1">
      <c r="A271" s="6">
        <v>269</v>
      </c>
      <c r="B271" s="6" t="str">
        <f>"38732022051610444170488"</f>
        <v>38732022051610444170488</v>
      </c>
      <c r="C271" s="6" t="s">
        <v>14</v>
      </c>
      <c r="D271" s="6" t="str">
        <f>"林永琪"</f>
        <v>林永琪</v>
      </c>
      <c r="E271" s="6" t="str">
        <f t="shared" si="11"/>
        <v>女</v>
      </c>
      <c r="F271" s="6"/>
    </row>
    <row r="272" spans="1:6" s="2" customFormat="1" ht="34.5" customHeight="1">
      <c r="A272" s="6">
        <v>270</v>
      </c>
      <c r="B272" s="6" t="str">
        <f>"38732022051610590470501"</f>
        <v>38732022051610590470501</v>
      </c>
      <c r="C272" s="6" t="s">
        <v>14</v>
      </c>
      <c r="D272" s="6" t="str">
        <f>"吴碧瑶"</f>
        <v>吴碧瑶</v>
      </c>
      <c r="E272" s="6" t="str">
        <f t="shared" si="11"/>
        <v>女</v>
      </c>
      <c r="F272" s="6"/>
    </row>
    <row r="273" spans="1:6" s="2" customFormat="1" ht="34.5" customHeight="1">
      <c r="A273" s="6">
        <v>271</v>
      </c>
      <c r="B273" s="6" t="str">
        <f>"38732022051619402670813"</f>
        <v>38732022051619402670813</v>
      </c>
      <c r="C273" s="6" t="s">
        <v>14</v>
      </c>
      <c r="D273" s="6" t="str">
        <f>"殷娇娜"</f>
        <v>殷娇娜</v>
      </c>
      <c r="E273" s="6" t="str">
        <f t="shared" si="11"/>
        <v>女</v>
      </c>
      <c r="F273" s="6"/>
    </row>
    <row r="274" spans="1:6" s="2" customFormat="1" ht="34.5" customHeight="1">
      <c r="A274" s="6">
        <v>272</v>
      </c>
      <c r="B274" s="6" t="str">
        <f>"38732022051622460670893"</f>
        <v>38732022051622460670893</v>
      </c>
      <c r="C274" s="6" t="s">
        <v>14</v>
      </c>
      <c r="D274" s="6" t="str">
        <f>"甘金婷"</f>
        <v>甘金婷</v>
      </c>
      <c r="E274" s="6" t="str">
        <f t="shared" si="11"/>
        <v>女</v>
      </c>
      <c r="F274" s="6"/>
    </row>
    <row r="275" spans="1:6" s="2" customFormat="1" ht="34.5" customHeight="1">
      <c r="A275" s="6">
        <v>273</v>
      </c>
      <c r="B275" s="6" t="str">
        <f>"38732022051713015071124"</f>
        <v>38732022051713015071124</v>
      </c>
      <c r="C275" s="6" t="s">
        <v>14</v>
      </c>
      <c r="D275" s="6" t="str">
        <f>"李海川"</f>
        <v>李海川</v>
      </c>
      <c r="E275" s="6" t="str">
        <f t="shared" si="11"/>
        <v>女</v>
      </c>
      <c r="F275" s="6"/>
    </row>
    <row r="276" spans="1:6" s="2" customFormat="1" ht="34.5" customHeight="1">
      <c r="A276" s="6">
        <v>274</v>
      </c>
      <c r="B276" s="6" t="str">
        <f>"38732022051715382371206"</f>
        <v>38732022051715382371206</v>
      </c>
      <c r="C276" s="6" t="s">
        <v>14</v>
      </c>
      <c r="D276" s="6" t="str">
        <f>"王水"</f>
        <v>王水</v>
      </c>
      <c r="E276" s="6" t="str">
        <f t="shared" si="11"/>
        <v>女</v>
      </c>
      <c r="F276" s="6"/>
    </row>
    <row r="277" spans="1:6" s="2" customFormat="1" ht="34.5" customHeight="1">
      <c r="A277" s="6">
        <v>275</v>
      </c>
      <c r="B277" s="6" t="str">
        <f>"38732022051717220371307"</f>
        <v>38732022051717220371307</v>
      </c>
      <c r="C277" s="6" t="s">
        <v>14</v>
      </c>
      <c r="D277" s="6" t="str">
        <f>"唐永佳"</f>
        <v>唐永佳</v>
      </c>
      <c r="E277" s="6" t="str">
        <f t="shared" si="11"/>
        <v>女</v>
      </c>
      <c r="F277" s="6"/>
    </row>
    <row r="278" spans="1:6" s="2" customFormat="1" ht="34.5" customHeight="1">
      <c r="A278" s="6">
        <v>276</v>
      </c>
      <c r="B278" s="6" t="str">
        <f>"38732022051719170971371"</f>
        <v>38732022051719170971371</v>
      </c>
      <c r="C278" s="6" t="s">
        <v>14</v>
      </c>
      <c r="D278" s="6" t="str">
        <f>"许欣"</f>
        <v>许欣</v>
      </c>
      <c r="E278" s="6" t="str">
        <f t="shared" si="11"/>
        <v>女</v>
      </c>
      <c r="F278" s="6"/>
    </row>
    <row r="279" spans="1:6" s="2" customFormat="1" ht="34.5" customHeight="1">
      <c r="A279" s="6">
        <v>277</v>
      </c>
      <c r="B279" s="6" t="str">
        <f>"38732022051809194071599"</f>
        <v>38732022051809194071599</v>
      </c>
      <c r="C279" s="6" t="s">
        <v>14</v>
      </c>
      <c r="D279" s="6" t="str">
        <f>"胡小燕"</f>
        <v>胡小燕</v>
      </c>
      <c r="E279" s="6" t="str">
        <f t="shared" si="11"/>
        <v>女</v>
      </c>
      <c r="F279" s="6"/>
    </row>
    <row r="280" spans="1:6" s="2" customFormat="1" ht="34.5" customHeight="1">
      <c r="A280" s="6">
        <v>278</v>
      </c>
      <c r="B280" s="6" t="str">
        <f>"38732022051811542771698"</f>
        <v>38732022051811542771698</v>
      </c>
      <c r="C280" s="6" t="s">
        <v>14</v>
      </c>
      <c r="D280" s="6" t="str">
        <f>"李玲"</f>
        <v>李玲</v>
      </c>
      <c r="E280" s="6" t="str">
        <f t="shared" si="11"/>
        <v>女</v>
      </c>
      <c r="F280" s="6"/>
    </row>
    <row r="281" spans="1:6" s="2" customFormat="1" ht="34.5" customHeight="1">
      <c r="A281" s="6">
        <v>279</v>
      </c>
      <c r="B281" s="6" t="str">
        <f>"38732022051813033871725"</f>
        <v>38732022051813033871725</v>
      </c>
      <c r="C281" s="6" t="s">
        <v>14</v>
      </c>
      <c r="D281" s="6" t="str">
        <f>"莫海婷"</f>
        <v>莫海婷</v>
      </c>
      <c r="E281" s="6" t="str">
        <f t="shared" si="11"/>
        <v>女</v>
      </c>
      <c r="F281" s="6"/>
    </row>
    <row r="282" spans="1:6" s="2" customFormat="1" ht="34.5" customHeight="1">
      <c r="A282" s="6">
        <v>280</v>
      </c>
      <c r="B282" s="6" t="str">
        <f>"38732022051815203171769"</f>
        <v>38732022051815203171769</v>
      </c>
      <c r="C282" s="6" t="s">
        <v>14</v>
      </c>
      <c r="D282" s="6" t="str">
        <f>"刘一"</f>
        <v>刘一</v>
      </c>
      <c r="E282" s="6" t="str">
        <f t="shared" si="11"/>
        <v>女</v>
      </c>
      <c r="F282" s="6"/>
    </row>
    <row r="283" spans="1:6" s="2" customFormat="1" ht="34.5" customHeight="1">
      <c r="A283" s="6">
        <v>281</v>
      </c>
      <c r="B283" s="6" t="str">
        <f>"38732022051816031471804"</f>
        <v>38732022051816031471804</v>
      </c>
      <c r="C283" s="6" t="s">
        <v>14</v>
      </c>
      <c r="D283" s="6" t="str">
        <f>"李国英"</f>
        <v>李国英</v>
      </c>
      <c r="E283" s="6" t="str">
        <f t="shared" si="11"/>
        <v>女</v>
      </c>
      <c r="F283" s="6"/>
    </row>
    <row r="284" spans="1:6" s="2" customFormat="1" ht="34.5" customHeight="1">
      <c r="A284" s="6">
        <v>282</v>
      </c>
      <c r="B284" s="6" t="str">
        <f>"38732022051816563271846"</f>
        <v>38732022051816563271846</v>
      </c>
      <c r="C284" s="6" t="s">
        <v>14</v>
      </c>
      <c r="D284" s="6" t="str">
        <f>"邱丽翔"</f>
        <v>邱丽翔</v>
      </c>
      <c r="E284" s="6" t="str">
        <f t="shared" si="11"/>
        <v>女</v>
      </c>
      <c r="F284" s="6"/>
    </row>
    <row r="285" spans="1:6" s="2" customFormat="1" ht="34.5" customHeight="1">
      <c r="A285" s="6">
        <v>283</v>
      </c>
      <c r="B285" s="6" t="str">
        <f>"38732022051817080671848"</f>
        <v>38732022051817080671848</v>
      </c>
      <c r="C285" s="6" t="s">
        <v>14</v>
      </c>
      <c r="D285" s="6" t="str">
        <f>"李佳丽"</f>
        <v>李佳丽</v>
      </c>
      <c r="E285" s="6" t="str">
        <f t="shared" si="11"/>
        <v>女</v>
      </c>
      <c r="F285" s="6"/>
    </row>
    <row r="286" spans="1:6" s="2" customFormat="1" ht="34.5" customHeight="1">
      <c r="A286" s="6">
        <v>284</v>
      </c>
      <c r="B286" s="6" t="str">
        <f>"38732022051821520071985"</f>
        <v>38732022051821520071985</v>
      </c>
      <c r="C286" s="6" t="s">
        <v>14</v>
      </c>
      <c r="D286" s="6" t="str">
        <f>"黄文玉"</f>
        <v>黄文玉</v>
      </c>
      <c r="E286" s="6" t="str">
        <f t="shared" si="11"/>
        <v>女</v>
      </c>
      <c r="F286" s="6"/>
    </row>
    <row r="287" spans="1:6" s="2" customFormat="1" ht="34.5" customHeight="1">
      <c r="A287" s="6">
        <v>285</v>
      </c>
      <c r="B287" s="6" t="str">
        <f>"38732022051909485772135"</f>
        <v>38732022051909485772135</v>
      </c>
      <c r="C287" s="6" t="s">
        <v>14</v>
      </c>
      <c r="D287" s="6" t="str">
        <f>"薛桃秋"</f>
        <v>薛桃秋</v>
      </c>
      <c r="E287" s="6" t="str">
        <f t="shared" si="11"/>
        <v>女</v>
      </c>
      <c r="F287" s="6"/>
    </row>
    <row r="288" spans="1:6" s="2" customFormat="1" ht="34.5" customHeight="1">
      <c r="A288" s="6">
        <v>286</v>
      </c>
      <c r="B288" s="6" t="str">
        <f>"38732022051910001172142"</f>
        <v>38732022051910001172142</v>
      </c>
      <c r="C288" s="6" t="s">
        <v>14</v>
      </c>
      <c r="D288" s="6" t="str">
        <f>"胡英"</f>
        <v>胡英</v>
      </c>
      <c r="E288" s="6" t="str">
        <f t="shared" si="11"/>
        <v>女</v>
      </c>
      <c r="F288" s="6"/>
    </row>
    <row r="289" spans="1:6" s="2" customFormat="1" ht="34.5" customHeight="1">
      <c r="A289" s="6">
        <v>287</v>
      </c>
      <c r="B289" s="6" t="str">
        <f>"38732022051309014369821"</f>
        <v>38732022051309014369821</v>
      </c>
      <c r="C289" s="6" t="s">
        <v>15</v>
      </c>
      <c r="D289" s="6" t="str">
        <f>"杨嵘"</f>
        <v>杨嵘</v>
      </c>
      <c r="E289" s="6" t="str">
        <f>"男"</f>
        <v>男</v>
      </c>
      <c r="F289" s="6"/>
    </row>
    <row r="290" spans="1:6" s="2" customFormat="1" ht="34.5" customHeight="1">
      <c r="A290" s="6">
        <v>288</v>
      </c>
      <c r="B290" s="6" t="str">
        <f>"38732022051311190569891"</f>
        <v>38732022051311190569891</v>
      </c>
      <c r="C290" s="6" t="s">
        <v>15</v>
      </c>
      <c r="D290" s="6" t="str">
        <f>"林慧萍"</f>
        <v>林慧萍</v>
      </c>
      <c r="E290" s="6" t="str">
        <f aca="true" t="shared" si="12" ref="E290:E296">"女"</f>
        <v>女</v>
      </c>
      <c r="F290" s="6"/>
    </row>
    <row r="291" spans="1:6" s="2" customFormat="1" ht="34.5" customHeight="1">
      <c r="A291" s="6">
        <v>289</v>
      </c>
      <c r="B291" s="6" t="str">
        <f>"38732022051312074769914"</f>
        <v>38732022051312074769914</v>
      </c>
      <c r="C291" s="6" t="s">
        <v>15</v>
      </c>
      <c r="D291" s="6" t="str">
        <f>"谢娇蓉"</f>
        <v>谢娇蓉</v>
      </c>
      <c r="E291" s="6" t="str">
        <f t="shared" si="12"/>
        <v>女</v>
      </c>
      <c r="F291" s="6"/>
    </row>
    <row r="292" spans="1:6" s="2" customFormat="1" ht="34.5" customHeight="1">
      <c r="A292" s="6">
        <v>290</v>
      </c>
      <c r="B292" s="6" t="str">
        <f>"38732022051312265569923"</f>
        <v>38732022051312265569923</v>
      </c>
      <c r="C292" s="6" t="s">
        <v>15</v>
      </c>
      <c r="D292" s="6" t="str">
        <f>"刘英"</f>
        <v>刘英</v>
      </c>
      <c r="E292" s="6" t="str">
        <f t="shared" si="12"/>
        <v>女</v>
      </c>
      <c r="F292" s="6"/>
    </row>
    <row r="293" spans="1:6" s="2" customFormat="1" ht="34.5" customHeight="1">
      <c r="A293" s="6">
        <v>291</v>
      </c>
      <c r="B293" s="6" t="str">
        <f>"38732022051313535069961"</f>
        <v>38732022051313535069961</v>
      </c>
      <c r="C293" s="6" t="s">
        <v>15</v>
      </c>
      <c r="D293" s="6" t="str">
        <f>"郑澄"</f>
        <v>郑澄</v>
      </c>
      <c r="E293" s="6" t="str">
        <f t="shared" si="12"/>
        <v>女</v>
      </c>
      <c r="F293" s="6"/>
    </row>
    <row r="294" spans="1:6" s="2" customFormat="1" ht="34.5" customHeight="1">
      <c r="A294" s="6">
        <v>292</v>
      </c>
      <c r="B294" s="6" t="str">
        <f>"38732022051317035970048"</f>
        <v>38732022051317035970048</v>
      </c>
      <c r="C294" s="6" t="s">
        <v>15</v>
      </c>
      <c r="D294" s="6" t="str">
        <f>"林兰燕"</f>
        <v>林兰燕</v>
      </c>
      <c r="E294" s="6" t="str">
        <f t="shared" si="12"/>
        <v>女</v>
      </c>
      <c r="F294" s="6"/>
    </row>
    <row r="295" spans="1:6" s="2" customFormat="1" ht="34.5" customHeight="1">
      <c r="A295" s="6">
        <v>293</v>
      </c>
      <c r="B295" s="6" t="str">
        <f>"38732022051317203870055"</f>
        <v>38732022051317203870055</v>
      </c>
      <c r="C295" s="6" t="s">
        <v>15</v>
      </c>
      <c r="D295" s="6" t="str">
        <f>"许诗颖"</f>
        <v>许诗颖</v>
      </c>
      <c r="E295" s="6" t="str">
        <f t="shared" si="12"/>
        <v>女</v>
      </c>
      <c r="F295" s="6"/>
    </row>
    <row r="296" spans="1:6" s="2" customFormat="1" ht="34.5" customHeight="1">
      <c r="A296" s="6">
        <v>294</v>
      </c>
      <c r="B296" s="6" t="str">
        <f>"38732022051319474370103"</f>
        <v>38732022051319474370103</v>
      </c>
      <c r="C296" s="6" t="s">
        <v>15</v>
      </c>
      <c r="D296" s="6" t="str">
        <f>"陈春艳"</f>
        <v>陈春艳</v>
      </c>
      <c r="E296" s="6" t="str">
        <f t="shared" si="12"/>
        <v>女</v>
      </c>
      <c r="F296" s="6"/>
    </row>
    <row r="297" spans="1:6" s="2" customFormat="1" ht="34.5" customHeight="1">
      <c r="A297" s="6">
        <v>295</v>
      </c>
      <c r="B297" s="6" t="str">
        <f>"38732022051412212770213"</f>
        <v>38732022051412212770213</v>
      </c>
      <c r="C297" s="6" t="s">
        <v>15</v>
      </c>
      <c r="D297" s="6" t="str">
        <f>"孙唯峰"</f>
        <v>孙唯峰</v>
      </c>
      <c r="E297" s="6" t="str">
        <f>"男"</f>
        <v>男</v>
      </c>
      <c r="F297" s="6"/>
    </row>
    <row r="298" spans="1:6" s="2" customFormat="1" ht="34.5" customHeight="1">
      <c r="A298" s="6">
        <v>296</v>
      </c>
      <c r="B298" s="6" t="str">
        <f>"38732022051418243870264"</f>
        <v>38732022051418243870264</v>
      </c>
      <c r="C298" s="6" t="s">
        <v>15</v>
      </c>
      <c r="D298" s="6" t="str">
        <f>"王选明"</f>
        <v>王选明</v>
      </c>
      <c r="E298" s="6" t="str">
        <f>"男"</f>
        <v>男</v>
      </c>
      <c r="F298" s="6"/>
    </row>
    <row r="299" spans="1:6" s="2" customFormat="1" ht="34.5" customHeight="1">
      <c r="A299" s="6">
        <v>297</v>
      </c>
      <c r="B299" s="6" t="str">
        <f>"38732022051418354070265"</f>
        <v>38732022051418354070265</v>
      </c>
      <c r="C299" s="6" t="s">
        <v>15</v>
      </c>
      <c r="D299" s="6" t="str">
        <f>"苏彬"</f>
        <v>苏彬</v>
      </c>
      <c r="E299" s="6" t="str">
        <f>"男"</f>
        <v>男</v>
      </c>
      <c r="F299" s="6"/>
    </row>
    <row r="300" spans="1:6" s="2" customFormat="1" ht="34.5" customHeight="1">
      <c r="A300" s="6">
        <v>298</v>
      </c>
      <c r="B300" s="6" t="str">
        <f>"38732022051422234170288"</f>
        <v>38732022051422234170288</v>
      </c>
      <c r="C300" s="6" t="s">
        <v>15</v>
      </c>
      <c r="D300" s="6" t="str">
        <f>"李程鑫"</f>
        <v>李程鑫</v>
      </c>
      <c r="E300" s="6" t="str">
        <f>"男"</f>
        <v>男</v>
      </c>
      <c r="F300" s="6"/>
    </row>
    <row r="301" spans="1:6" s="2" customFormat="1" ht="34.5" customHeight="1">
      <c r="A301" s="6">
        <v>299</v>
      </c>
      <c r="B301" s="6" t="str">
        <f>"38732022051511002770306"</f>
        <v>38732022051511002770306</v>
      </c>
      <c r="C301" s="6" t="s">
        <v>15</v>
      </c>
      <c r="D301" s="6" t="str">
        <f>"姜雪"</f>
        <v>姜雪</v>
      </c>
      <c r="E301" s="6" t="str">
        <f aca="true" t="shared" si="13" ref="E301:E308">"女"</f>
        <v>女</v>
      </c>
      <c r="F301" s="6"/>
    </row>
    <row r="302" spans="1:6" s="2" customFormat="1" ht="34.5" customHeight="1">
      <c r="A302" s="6">
        <v>300</v>
      </c>
      <c r="B302" s="6" t="str">
        <f>"38732022051512104070314"</f>
        <v>38732022051512104070314</v>
      </c>
      <c r="C302" s="6" t="s">
        <v>15</v>
      </c>
      <c r="D302" s="6" t="str">
        <f>"李正芳"</f>
        <v>李正芳</v>
      </c>
      <c r="E302" s="6" t="str">
        <f t="shared" si="13"/>
        <v>女</v>
      </c>
      <c r="F302" s="6"/>
    </row>
    <row r="303" spans="1:6" s="2" customFormat="1" ht="34.5" customHeight="1">
      <c r="A303" s="6">
        <v>301</v>
      </c>
      <c r="B303" s="6" t="str">
        <f>"38732022051522244470375"</f>
        <v>38732022051522244470375</v>
      </c>
      <c r="C303" s="6" t="s">
        <v>15</v>
      </c>
      <c r="D303" s="6" t="str">
        <f>"李逸"</f>
        <v>李逸</v>
      </c>
      <c r="E303" s="6" t="str">
        <f t="shared" si="13"/>
        <v>女</v>
      </c>
      <c r="F303" s="6"/>
    </row>
    <row r="304" spans="1:6" s="2" customFormat="1" ht="34.5" customHeight="1">
      <c r="A304" s="6">
        <v>302</v>
      </c>
      <c r="B304" s="6" t="str">
        <f>"38732022051523360970384"</f>
        <v>38732022051523360970384</v>
      </c>
      <c r="C304" s="6" t="s">
        <v>15</v>
      </c>
      <c r="D304" s="6" t="str">
        <f>"王诗妮"</f>
        <v>王诗妮</v>
      </c>
      <c r="E304" s="6" t="str">
        <f t="shared" si="13"/>
        <v>女</v>
      </c>
      <c r="F304" s="6"/>
    </row>
    <row r="305" spans="1:6" s="2" customFormat="1" ht="34.5" customHeight="1">
      <c r="A305" s="6">
        <v>303</v>
      </c>
      <c r="B305" s="6" t="str">
        <f>"38732022051618224270782"</f>
        <v>38732022051618224270782</v>
      </c>
      <c r="C305" s="6" t="s">
        <v>15</v>
      </c>
      <c r="D305" s="6" t="str">
        <f>"叶娜"</f>
        <v>叶娜</v>
      </c>
      <c r="E305" s="6" t="str">
        <f t="shared" si="13"/>
        <v>女</v>
      </c>
      <c r="F305" s="6"/>
    </row>
    <row r="306" spans="1:6" s="2" customFormat="1" ht="34.5" customHeight="1">
      <c r="A306" s="6">
        <v>304</v>
      </c>
      <c r="B306" s="6" t="str">
        <f>"38732022051619460970817"</f>
        <v>38732022051619460970817</v>
      </c>
      <c r="C306" s="6" t="s">
        <v>15</v>
      </c>
      <c r="D306" s="6" t="str">
        <f>"蔡娴靖"</f>
        <v>蔡娴靖</v>
      </c>
      <c r="E306" s="6" t="str">
        <f t="shared" si="13"/>
        <v>女</v>
      </c>
      <c r="F306" s="6"/>
    </row>
    <row r="307" spans="1:6" s="2" customFormat="1" ht="34.5" customHeight="1">
      <c r="A307" s="6">
        <v>305</v>
      </c>
      <c r="B307" s="6" t="str">
        <f>"38732022051620395570837"</f>
        <v>38732022051620395570837</v>
      </c>
      <c r="C307" s="6" t="s">
        <v>15</v>
      </c>
      <c r="D307" s="6" t="str">
        <f>"张青梅"</f>
        <v>张青梅</v>
      </c>
      <c r="E307" s="6" t="str">
        <f t="shared" si="13"/>
        <v>女</v>
      </c>
      <c r="F307" s="6"/>
    </row>
    <row r="308" spans="1:6" s="2" customFormat="1" ht="34.5" customHeight="1">
      <c r="A308" s="6">
        <v>306</v>
      </c>
      <c r="B308" s="6" t="str">
        <f>"38732022051620570970846"</f>
        <v>38732022051620570970846</v>
      </c>
      <c r="C308" s="6" t="s">
        <v>15</v>
      </c>
      <c r="D308" s="6" t="str">
        <f>"林丽婷"</f>
        <v>林丽婷</v>
      </c>
      <c r="E308" s="6" t="str">
        <f t="shared" si="13"/>
        <v>女</v>
      </c>
      <c r="F308" s="6"/>
    </row>
    <row r="309" spans="1:6" s="2" customFormat="1" ht="34.5" customHeight="1">
      <c r="A309" s="6">
        <v>307</v>
      </c>
      <c r="B309" s="6" t="str">
        <f>"38732022051721405671481"</f>
        <v>38732022051721405671481</v>
      </c>
      <c r="C309" s="6" t="s">
        <v>15</v>
      </c>
      <c r="D309" s="6" t="str">
        <f>"郭秋池"</f>
        <v>郭秋池</v>
      </c>
      <c r="E309" s="6" t="str">
        <f>"男"</f>
        <v>男</v>
      </c>
      <c r="F309" s="6"/>
    </row>
    <row r="310" spans="1:6" s="2" customFormat="1" ht="34.5" customHeight="1">
      <c r="A310" s="6">
        <v>308</v>
      </c>
      <c r="B310" s="6" t="str">
        <f>"38732022051722243971516"</f>
        <v>38732022051722243971516</v>
      </c>
      <c r="C310" s="6" t="s">
        <v>15</v>
      </c>
      <c r="D310" s="6" t="str">
        <f>"周禹成"</f>
        <v>周禹成</v>
      </c>
      <c r="E310" s="6" t="str">
        <f>"男"</f>
        <v>男</v>
      </c>
      <c r="F310" s="6"/>
    </row>
    <row r="311" spans="1:6" s="2" customFormat="1" ht="34.5" customHeight="1">
      <c r="A311" s="6">
        <v>309</v>
      </c>
      <c r="B311" s="6" t="str">
        <f>"38732022051723253071537"</f>
        <v>38732022051723253071537</v>
      </c>
      <c r="C311" s="6" t="s">
        <v>15</v>
      </c>
      <c r="D311" s="6" t="str">
        <f>"陈佳慧"</f>
        <v>陈佳慧</v>
      </c>
      <c r="E311" s="6" t="str">
        <f>"女"</f>
        <v>女</v>
      </c>
      <c r="F311" s="6"/>
    </row>
    <row r="312" spans="1:6" s="2" customFormat="1" ht="34.5" customHeight="1">
      <c r="A312" s="6">
        <v>310</v>
      </c>
      <c r="B312" s="6" t="str">
        <f>"38732022051815044471757"</f>
        <v>38732022051815044471757</v>
      </c>
      <c r="C312" s="6" t="s">
        <v>15</v>
      </c>
      <c r="D312" s="6" t="str">
        <f>"陈珍金"</f>
        <v>陈珍金</v>
      </c>
      <c r="E312" s="6" t="str">
        <f>"女"</f>
        <v>女</v>
      </c>
      <c r="F312" s="6"/>
    </row>
    <row r="313" spans="1:6" s="2" customFormat="1" ht="34.5" customHeight="1">
      <c r="A313" s="6">
        <v>311</v>
      </c>
      <c r="B313" s="6" t="str">
        <f>"38732022051816354471829"</f>
        <v>38732022051816354471829</v>
      </c>
      <c r="C313" s="6" t="s">
        <v>15</v>
      </c>
      <c r="D313" s="6" t="str">
        <f>"陈诗韵"</f>
        <v>陈诗韵</v>
      </c>
      <c r="E313" s="6" t="str">
        <f>"女"</f>
        <v>女</v>
      </c>
      <c r="F313" s="6"/>
    </row>
    <row r="314" spans="1:6" s="2" customFormat="1" ht="34.5" customHeight="1">
      <c r="A314" s="6">
        <v>312</v>
      </c>
      <c r="B314" s="6" t="str">
        <f>"38732022051822420172013"</f>
        <v>38732022051822420172013</v>
      </c>
      <c r="C314" s="6" t="s">
        <v>15</v>
      </c>
      <c r="D314" s="6" t="str">
        <f>"林志敏"</f>
        <v>林志敏</v>
      </c>
      <c r="E314" s="6" t="str">
        <f>"男"</f>
        <v>男</v>
      </c>
      <c r="F314" s="6"/>
    </row>
    <row r="315" spans="1:6" s="2" customFormat="1" ht="34.5" customHeight="1">
      <c r="A315" s="6">
        <v>313</v>
      </c>
      <c r="B315" s="6" t="str">
        <f>"38732022051309294969834"</f>
        <v>38732022051309294969834</v>
      </c>
      <c r="C315" s="6" t="s">
        <v>16</v>
      </c>
      <c r="D315" s="6" t="str">
        <f>"高慧君"</f>
        <v>高慧君</v>
      </c>
      <c r="E315" s="6" t="str">
        <f>"女"</f>
        <v>女</v>
      </c>
      <c r="F315" s="6"/>
    </row>
    <row r="316" spans="1:6" s="2" customFormat="1" ht="34.5" customHeight="1">
      <c r="A316" s="6">
        <v>314</v>
      </c>
      <c r="B316" s="6" t="str">
        <f>"38732022051310210069864"</f>
        <v>38732022051310210069864</v>
      </c>
      <c r="C316" s="6" t="s">
        <v>16</v>
      </c>
      <c r="D316" s="6" t="str">
        <f>"何贤庆"</f>
        <v>何贤庆</v>
      </c>
      <c r="E316" s="6" t="str">
        <f>"男"</f>
        <v>男</v>
      </c>
      <c r="F316" s="6"/>
    </row>
    <row r="317" spans="1:6" s="2" customFormat="1" ht="34.5" customHeight="1">
      <c r="A317" s="6">
        <v>315</v>
      </c>
      <c r="B317" s="6" t="str">
        <f>"38732022051310314569869"</f>
        <v>38732022051310314569869</v>
      </c>
      <c r="C317" s="6" t="s">
        <v>16</v>
      </c>
      <c r="D317" s="6" t="str">
        <f>"林高尊"</f>
        <v>林高尊</v>
      </c>
      <c r="E317" s="6" t="str">
        <f>"男"</f>
        <v>男</v>
      </c>
      <c r="F317" s="6"/>
    </row>
    <row r="318" spans="1:6" s="2" customFormat="1" ht="34.5" customHeight="1">
      <c r="A318" s="6">
        <v>316</v>
      </c>
      <c r="B318" s="6" t="str">
        <f>"38732022051310395569872"</f>
        <v>38732022051310395569872</v>
      </c>
      <c r="C318" s="6" t="s">
        <v>16</v>
      </c>
      <c r="D318" s="6" t="str">
        <f>"王仔俊"</f>
        <v>王仔俊</v>
      </c>
      <c r="E318" s="6" t="str">
        <f>"男"</f>
        <v>男</v>
      </c>
      <c r="F318" s="6"/>
    </row>
    <row r="319" spans="1:6" s="2" customFormat="1" ht="34.5" customHeight="1">
      <c r="A319" s="6">
        <v>317</v>
      </c>
      <c r="B319" s="6" t="str">
        <f>"38732022051311520169903"</f>
        <v>38732022051311520169903</v>
      </c>
      <c r="C319" s="6" t="s">
        <v>16</v>
      </c>
      <c r="D319" s="6" t="str">
        <f>"李甲飞"</f>
        <v>李甲飞</v>
      </c>
      <c r="E319" s="6" t="str">
        <f>"男"</f>
        <v>男</v>
      </c>
      <c r="F319" s="6"/>
    </row>
    <row r="320" spans="1:6" s="2" customFormat="1" ht="34.5" customHeight="1">
      <c r="A320" s="6">
        <v>318</v>
      </c>
      <c r="B320" s="6" t="str">
        <f>"38732022051311525569904"</f>
        <v>38732022051311525569904</v>
      </c>
      <c r="C320" s="6" t="s">
        <v>16</v>
      </c>
      <c r="D320" s="6" t="str">
        <f>"何祖慧"</f>
        <v>何祖慧</v>
      </c>
      <c r="E320" s="6" t="str">
        <f>"女"</f>
        <v>女</v>
      </c>
      <c r="F320" s="6"/>
    </row>
    <row r="321" spans="1:6" s="2" customFormat="1" ht="34.5" customHeight="1">
      <c r="A321" s="6">
        <v>319</v>
      </c>
      <c r="B321" s="6" t="str">
        <f>"38732022051312262869922"</f>
        <v>38732022051312262869922</v>
      </c>
      <c r="C321" s="6" t="s">
        <v>16</v>
      </c>
      <c r="D321" s="6" t="str">
        <f>"王兴基"</f>
        <v>王兴基</v>
      </c>
      <c r="E321" s="6" t="str">
        <f aca="true" t="shared" si="14" ref="E321:E329">"男"</f>
        <v>男</v>
      </c>
      <c r="F321" s="6"/>
    </row>
    <row r="322" spans="1:6" s="2" customFormat="1" ht="34.5" customHeight="1">
      <c r="A322" s="6">
        <v>320</v>
      </c>
      <c r="B322" s="6" t="str">
        <f>"38732022051313110069948"</f>
        <v>38732022051313110069948</v>
      </c>
      <c r="C322" s="6" t="s">
        <v>16</v>
      </c>
      <c r="D322" s="6" t="str">
        <f>"徐飞"</f>
        <v>徐飞</v>
      </c>
      <c r="E322" s="6" t="str">
        <f t="shared" si="14"/>
        <v>男</v>
      </c>
      <c r="F322" s="6"/>
    </row>
    <row r="323" spans="1:6" s="2" customFormat="1" ht="34.5" customHeight="1">
      <c r="A323" s="6">
        <v>321</v>
      </c>
      <c r="B323" s="6" t="str">
        <f>"38732022051313445169960"</f>
        <v>38732022051313445169960</v>
      </c>
      <c r="C323" s="6" t="s">
        <v>16</v>
      </c>
      <c r="D323" s="6" t="str">
        <f>"张理冲"</f>
        <v>张理冲</v>
      </c>
      <c r="E323" s="6" t="str">
        <f t="shared" si="14"/>
        <v>男</v>
      </c>
      <c r="F323" s="6"/>
    </row>
    <row r="324" spans="1:6" s="2" customFormat="1" ht="34.5" customHeight="1">
      <c r="A324" s="6">
        <v>322</v>
      </c>
      <c r="B324" s="6" t="str">
        <f>"38732022051314190369970"</f>
        <v>38732022051314190369970</v>
      </c>
      <c r="C324" s="6" t="s">
        <v>16</v>
      </c>
      <c r="D324" s="6" t="str">
        <f>"李鑫"</f>
        <v>李鑫</v>
      </c>
      <c r="E324" s="6" t="str">
        <f t="shared" si="14"/>
        <v>男</v>
      </c>
      <c r="F324" s="6"/>
    </row>
    <row r="325" spans="1:6" s="2" customFormat="1" ht="34.5" customHeight="1">
      <c r="A325" s="6">
        <v>323</v>
      </c>
      <c r="B325" s="6" t="str">
        <f>"38732022051317050070050"</f>
        <v>38732022051317050070050</v>
      </c>
      <c r="C325" s="6" t="s">
        <v>16</v>
      </c>
      <c r="D325" s="6" t="str">
        <f>"李珏"</f>
        <v>李珏</v>
      </c>
      <c r="E325" s="6" t="str">
        <f t="shared" si="14"/>
        <v>男</v>
      </c>
      <c r="F325" s="6"/>
    </row>
    <row r="326" spans="1:6" s="2" customFormat="1" ht="34.5" customHeight="1">
      <c r="A326" s="6">
        <v>324</v>
      </c>
      <c r="B326" s="6" t="str">
        <f>"38732022051318455170084"</f>
        <v>38732022051318455170084</v>
      </c>
      <c r="C326" s="6" t="s">
        <v>16</v>
      </c>
      <c r="D326" s="6" t="str">
        <f>"王和章"</f>
        <v>王和章</v>
      </c>
      <c r="E326" s="6" t="str">
        <f t="shared" si="14"/>
        <v>男</v>
      </c>
      <c r="F326" s="6"/>
    </row>
    <row r="327" spans="1:6" s="2" customFormat="1" ht="34.5" customHeight="1">
      <c r="A327" s="6">
        <v>325</v>
      </c>
      <c r="B327" s="6" t="str">
        <f>"38732022051318464670085"</f>
        <v>38732022051318464670085</v>
      </c>
      <c r="C327" s="6" t="s">
        <v>16</v>
      </c>
      <c r="D327" s="6" t="str">
        <f>"瞿川"</f>
        <v>瞿川</v>
      </c>
      <c r="E327" s="6" t="str">
        <f t="shared" si="14"/>
        <v>男</v>
      </c>
      <c r="F327" s="6"/>
    </row>
    <row r="328" spans="1:6" s="2" customFormat="1" ht="34.5" customHeight="1">
      <c r="A328" s="6">
        <v>326</v>
      </c>
      <c r="B328" s="6" t="str">
        <f>"38732022051319340470098"</f>
        <v>38732022051319340470098</v>
      </c>
      <c r="C328" s="6" t="s">
        <v>16</v>
      </c>
      <c r="D328" s="6" t="str">
        <f>"车少义"</f>
        <v>车少义</v>
      </c>
      <c r="E328" s="6" t="str">
        <f t="shared" si="14"/>
        <v>男</v>
      </c>
      <c r="F328" s="6"/>
    </row>
    <row r="329" spans="1:6" s="2" customFormat="1" ht="34.5" customHeight="1">
      <c r="A329" s="6">
        <v>327</v>
      </c>
      <c r="B329" s="6" t="str">
        <f>"38732022051320231670113"</f>
        <v>38732022051320231670113</v>
      </c>
      <c r="C329" s="6" t="s">
        <v>16</v>
      </c>
      <c r="D329" s="6" t="str">
        <f>"雷宇健"</f>
        <v>雷宇健</v>
      </c>
      <c r="E329" s="6" t="str">
        <f t="shared" si="14"/>
        <v>男</v>
      </c>
      <c r="F329" s="6"/>
    </row>
    <row r="330" spans="1:6" s="2" customFormat="1" ht="34.5" customHeight="1">
      <c r="A330" s="6">
        <v>328</v>
      </c>
      <c r="B330" s="6" t="str">
        <f>"38732022051400325670176"</f>
        <v>38732022051400325670176</v>
      </c>
      <c r="C330" s="6" t="s">
        <v>16</v>
      </c>
      <c r="D330" s="6" t="str">
        <f>"刘森"</f>
        <v>刘森</v>
      </c>
      <c r="E330" s="6" t="str">
        <f>"女"</f>
        <v>女</v>
      </c>
      <c r="F330" s="6"/>
    </row>
    <row r="331" spans="1:6" s="2" customFormat="1" ht="34.5" customHeight="1">
      <c r="A331" s="6">
        <v>329</v>
      </c>
      <c r="B331" s="6" t="str">
        <f>"38732022051414162170230"</f>
        <v>38732022051414162170230</v>
      </c>
      <c r="C331" s="6" t="s">
        <v>16</v>
      </c>
      <c r="D331" s="6" t="str">
        <f>"谭家富"</f>
        <v>谭家富</v>
      </c>
      <c r="E331" s="6" t="str">
        <f aca="true" t="shared" si="15" ref="E331:E346">"男"</f>
        <v>男</v>
      </c>
      <c r="F331" s="6"/>
    </row>
    <row r="332" spans="1:6" s="2" customFormat="1" ht="34.5" customHeight="1">
      <c r="A332" s="6">
        <v>330</v>
      </c>
      <c r="B332" s="6" t="str">
        <f>"38732022051415033870235"</f>
        <v>38732022051415033870235</v>
      </c>
      <c r="C332" s="6" t="s">
        <v>16</v>
      </c>
      <c r="D332" s="6" t="str">
        <f>"陈兴明"</f>
        <v>陈兴明</v>
      </c>
      <c r="E332" s="6" t="str">
        <f t="shared" si="15"/>
        <v>男</v>
      </c>
      <c r="F332" s="6"/>
    </row>
    <row r="333" spans="1:6" s="2" customFormat="1" ht="34.5" customHeight="1">
      <c r="A333" s="6">
        <v>331</v>
      </c>
      <c r="B333" s="6" t="str">
        <f>"38732022051416230570248"</f>
        <v>38732022051416230570248</v>
      </c>
      <c r="C333" s="6" t="s">
        <v>16</v>
      </c>
      <c r="D333" s="6" t="str">
        <f>"林世超"</f>
        <v>林世超</v>
      </c>
      <c r="E333" s="6" t="str">
        <f t="shared" si="15"/>
        <v>男</v>
      </c>
      <c r="F333" s="6"/>
    </row>
    <row r="334" spans="1:6" s="2" customFormat="1" ht="34.5" customHeight="1">
      <c r="A334" s="6">
        <v>332</v>
      </c>
      <c r="B334" s="6" t="str">
        <f>"38732022051419212970272"</f>
        <v>38732022051419212970272</v>
      </c>
      <c r="C334" s="6" t="s">
        <v>16</v>
      </c>
      <c r="D334" s="6" t="str">
        <f>"赵卓慧"</f>
        <v>赵卓慧</v>
      </c>
      <c r="E334" s="6" t="str">
        <f t="shared" si="15"/>
        <v>男</v>
      </c>
      <c r="F334" s="6"/>
    </row>
    <row r="335" spans="1:6" s="2" customFormat="1" ht="34.5" customHeight="1">
      <c r="A335" s="6">
        <v>333</v>
      </c>
      <c r="B335" s="6" t="str">
        <f>"38732022051420142670278"</f>
        <v>38732022051420142670278</v>
      </c>
      <c r="C335" s="6" t="s">
        <v>16</v>
      </c>
      <c r="D335" s="6" t="str">
        <f>"李晨铭"</f>
        <v>李晨铭</v>
      </c>
      <c r="E335" s="6" t="str">
        <f t="shared" si="15"/>
        <v>男</v>
      </c>
      <c r="F335" s="6"/>
    </row>
    <row r="336" spans="1:6" s="2" customFormat="1" ht="34.5" customHeight="1">
      <c r="A336" s="6">
        <v>334</v>
      </c>
      <c r="B336" s="6" t="str">
        <f>"38732022051506555970295"</f>
        <v>38732022051506555970295</v>
      </c>
      <c r="C336" s="6" t="s">
        <v>16</v>
      </c>
      <c r="D336" s="6" t="str">
        <f>"亓东民"</f>
        <v>亓东民</v>
      </c>
      <c r="E336" s="6" t="str">
        <f t="shared" si="15"/>
        <v>男</v>
      </c>
      <c r="F336" s="6"/>
    </row>
    <row r="337" spans="1:6" s="2" customFormat="1" ht="34.5" customHeight="1">
      <c r="A337" s="6">
        <v>335</v>
      </c>
      <c r="B337" s="6" t="str">
        <f>"38732022051514025070322"</f>
        <v>38732022051514025070322</v>
      </c>
      <c r="C337" s="6" t="s">
        <v>16</v>
      </c>
      <c r="D337" s="6" t="str">
        <f>"李兴军"</f>
        <v>李兴军</v>
      </c>
      <c r="E337" s="6" t="str">
        <f t="shared" si="15"/>
        <v>男</v>
      </c>
      <c r="F337" s="6"/>
    </row>
    <row r="338" spans="1:6" s="2" customFormat="1" ht="34.5" customHeight="1">
      <c r="A338" s="6">
        <v>336</v>
      </c>
      <c r="B338" s="6" t="str">
        <f>"38732022051515444970334"</f>
        <v>38732022051515444970334</v>
      </c>
      <c r="C338" s="6" t="s">
        <v>16</v>
      </c>
      <c r="D338" s="6" t="str">
        <f>"李经纪"</f>
        <v>李经纪</v>
      </c>
      <c r="E338" s="6" t="str">
        <f t="shared" si="15"/>
        <v>男</v>
      </c>
      <c r="F338" s="6"/>
    </row>
    <row r="339" spans="1:6" s="2" customFormat="1" ht="34.5" customHeight="1">
      <c r="A339" s="6">
        <v>337</v>
      </c>
      <c r="B339" s="6" t="str">
        <f>"38732022051517281970346"</f>
        <v>38732022051517281970346</v>
      </c>
      <c r="C339" s="6" t="s">
        <v>16</v>
      </c>
      <c r="D339" s="6" t="str">
        <f>"符元"</f>
        <v>符元</v>
      </c>
      <c r="E339" s="6" t="str">
        <f t="shared" si="15"/>
        <v>男</v>
      </c>
      <c r="F339" s="6"/>
    </row>
    <row r="340" spans="1:6" s="2" customFormat="1" ht="34.5" customHeight="1">
      <c r="A340" s="6">
        <v>338</v>
      </c>
      <c r="B340" s="6" t="str">
        <f>"38732022051519120570359"</f>
        <v>38732022051519120570359</v>
      </c>
      <c r="C340" s="6" t="s">
        <v>16</v>
      </c>
      <c r="D340" s="6" t="str">
        <f>"李乾丙"</f>
        <v>李乾丙</v>
      </c>
      <c r="E340" s="6" t="str">
        <f t="shared" si="15"/>
        <v>男</v>
      </c>
      <c r="F340" s="6"/>
    </row>
    <row r="341" spans="1:6" s="2" customFormat="1" ht="34.5" customHeight="1">
      <c r="A341" s="6">
        <v>339</v>
      </c>
      <c r="B341" s="6" t="str">
        <f>"38732022051522280770376"</f>
        <v>38732022051522280770376</v>
      </c>
      <c r="C341" s="6" t="s">
        <v>16</v>
      </c>
      <c r="D341" s="6" t="str">
        <f>"张津钢"</f>
        <v>张津钢</v>
      </c>
      <c r="E341" s="6" t="str">
        <f t="shared" si="15"/>
        <v>男</v>
      </c>
      <c r="F341" s="6"/>
    </row>
    <row r="342" spans="1:6" s="2" customFormat="1" ht="34.5" customHeight="1">
      <c r="A342" s="6">
        <v>340</v>
      </c>
      <c r="B342" s="6" t="str">
        <f>"38732022051522321870377"</f>
        <v>38732022051522321870377</v>
      </c>
      <c r="C342" s="6" t="s">
        <v>16</v>
      </c>
      <c r="D342" s="6" t="str">
        <f>"黄诚"</f>
        <v>黄诚</v>
      </c>
      <c r="E342" s="6" t="str">
        <f t="shared" si="15"/>
        <v>男</v>
      </c>
      <c r="F342" s="6"/>
    </row>
    <row r="343" spans="1:6" s="2" customFormat="1" ht="34.5" customHeight="1">
      <c r="A343" s="6">
        <v>341</v>
      </c>
      <c r="B343" s="6" t="str">
        <f>"38732022051523330770383"</f>
        <v>38732022051523330770383</v>
      </c>
      <c r="C343" s="6" t="s">
        <v>16</v>
      </c>
      <c r="D343" s="6" t="str">
        <f>"梁宏邈"</f>
        <v>梁宏邈</v>
      </c>
      <c r="E343" s="6" t="str">
        <f t="shared" si="15"/>
        <v>男</v>
      </c>
      <c r="F343" s="6"/>
    </row>
    <row r="344" spans="1:6" s="2" customFormat="1" ht="34.5" customHeight="1">
      <c r="A344" s="6">
        <v>342</v>
      </c>
      <c r="B344" s="6" t="str">
        <f>"38732022051600241570387"</f>
        <v>38732022051600241570387</v>
      </c>
      <c r="C344" s="6" t="s">
        <v>16</v>
      </c>
      <c r="D344" s="6" t="str">
        <f>"谭晓鉴"</f>
        <v>谭晓鉴</v>
      </c>
      <c r="E344" s="6" t="str">
        <f t="shared" si="15"/>
        <v>男</v>
      </c>
      <c r="F344" s="6"/>
    </row>
    <row r="345" spans="1:6" s="2" customFormat="1" ht="34.5" customHeight="1">
      <c r="A345" s="6">
        <v>343</v>
      </c>
      <c r="B345" s="6" t="str">
        <f>"38732022051608355870394"</f>
        <v>38732022051608355870394</v>
      </c>
      <c r="C345" s="6" t="s">
        <v>16</v>
      </c>
      <c r="D345" s="6" t="str">
        <f>"冼祥"</f>
        <v>冼祥</v>
      </c>
      <c r="E345" s="6" t="str">
        <f t="shared" si="15"/>
        <v>男</v>
      </c>
      <c r="F345" s="6"/>
    </row>
    <row r="346" spans="1:6" s="2" customFormat="1" ht="34.5" customHeight="1">
      <c r="A346" s="6">
        <v>344</v>
      </c>
      <c r="B346" s="6" t="str">
        <f>"38732022051611405070541"</f>
        <v>38732022051611405070541</v>
      </c>
      <c r="C346" s="6" t="s">
        <v>16</v>
      </c>
      <c r="D346" s="6" t="str">
        <f>"李军"</f>
        <v>李军</v>
      </c>
      <c r="E346" s="6" t="str">
        <f t="shared" si="15"/>
        <v>男</v>
      </c>
      <c r="F346" s="6"/>
    </row>
    <row r="347" spans="1:6" s="2" customFormat="1" ht="34.5" customHeight="1">
      <c r="A347" s="6">
        <v>345</v>
      </c>
      <c r="B347" s="6" t="str">
        <f>"38732022051612292670568"</f>
        <v>38732022051612292670568</v>
      </c>
      <c r="C347" s="6" t="s">
        <v>16</v>
      </c>
      <c r="D347" s="6" t="str">
        <f>"符传妹"</f>
        <v>符传妹</v>
      </c>
      <c r="E347" s="6" t="str">
        <f>"女"</f>
        <v>女</v>
      </c>
      <c r="F347" s="6"/>
    </row>
    <row r="348" spans="1:6" s="2" customFormat="1" ht="34.5" customHeight="1">
      <c r="A348" s="6">
        <v>346</v>
      </c>
      <c r="B348" s="6" t="str">
        <f>"38732022051612300870570"</f>
        <v>38732022051612300870570</v>
      </c>
      <c r="C348" s="6" t="s">
        <v>16</v>
      </c>
      <c r="D348" s="6" t="str">
        <f>"杨兴义"</f>
        <v>杨兴义</v>
      </c>
      <c r="E348" s="6" t="str">
        <f>"男"</f>
        <v>男</v>
      </c>
      <c r="F348" s="6"/>
    </row>
    <row r="349" spans="1:6" s="2" customFormat="1" ht="34.5" customHeight="1">
      <c r="A349" s="6">
        <v>347</v>
      </c>
      <c r="B349" s="6" t="str">
        <f>"38732022051615282670657"</f>
        <v>38732022051615282670657</v>
      </c>
      <c r="C349" s="6" t="s">
        <v>16</v>
      </c>
      <c r="D349" s="6" t="str">
        <f>"吴慧敏"</f>
        <v>吴慧敏</v>
      </c>
      <c r="E349" s="6" t="str">
        <f>"女"</f>
        <v>女</v>
      </c>
      <c r="F349" s="6"/>
    </row>
    <row r="350" spans="1:6" s="2" customFormat="1" ht="34.5" customHeight="1">
      <c r="A350" s="6">
        <v>348</v>
      </c>
      <c r="B350" s="6" t="str">
        <f>"38732022051616153170691"</f>
        <v>38732022051616153170691</v>
      </c>
      <c r="C350" s="6" t="s">
        <v>16</v>
      </c>
      <c r="D350" s="6" t="str">
        <f>"梅望劲"</f>
        <v>梅望劲</v>
      </c>
      <c r="E350" s="6" t="str">
        <f aca="true" t="shared" si="16" ref="E350:E359">"男"</f>
        <v>男</v>
      </c>
      <c r="F350" s="6"/>
    </row>
    <row r="351" spans="1:6" s="2" customFormat="1" ht="34.5" customHeight="1">
      <c r="A351" s="6">
        <v>349</v>
      </c>
      <c r="B351" s="6" t="str">
        <f>"38732022051617261270749"</f>
        <v>38732022051617261270749</v>
      </c>
      <c r="C351" s="6" t="s">
        <v>16</v>
      </c>
      <c r="D351" s="6" t="str">
        <f>"王选取"</f>
        <v>王选取</v>
      </c>
      <c r="E351" s="6" t="str">
        <f t="shared" si="16"/>
        <v>男</v>
      </c>
      <c r="F351" s="6"/>
    </row>
    <row r="352" spans="1:6" s="2" customFormat="1" ht="34.5" customHeight="1">
      <c r="A352" s="6">
        <v>350</v>
      </c>
      <c r="B352" s="6" t="str">
        <f>"38732022051617340970756"</f>
        <v>38732022051617340970756</v>
      </c>
      <c r="C352" s="6" t="s">
        <v>16</v>
      </c>
      <c r="D352" s="6" t="str">
        <f>"戴宇航"</f>
        <v>戴宇航</v>
      </c>
      <c r="E352" s="6" t="str">
        <f t="shared" si="16"/>
        <v>男</v>
      </c>
      <c r="F352" s="6"/>
    </row>
    <row r="353" spans="1:6" s="2" customFormat="1" ht="34.5" customHeight="1">
      <c r="A353" s="6">
        <v>351</v>
      </c>
      <c r="B353" s="6" t="str">
        <f>"38732022051619161670806"</f>
        <v>38732022051619161670806</v>
      </c>
      <c r="C353" s="6" t="s">
        <v>16</v>
      </c>
      <c r="D353" s="6" t="str">
        <f>"谢兆资"</f>
        <v>谢兆资</v>
      </c>
      <c r="E353" s="6" t="str">
        <f t="shared" si="16"/>
        <v>男</v>
      </c>
      <c r="F353" s="6"/>
    </row>
    <row r="354" spans="1:6" s="2" customFormat="1" ht="34.5" customHeight="1">
      <c r="A354" s="6">
        <v>352</v>
      </c>
      <c r="B354" s="6" t="str">
        <f>"38732022051718334471350"</f>
        <v>38732022051718334471350</v>
      </c>
      <c r="C354" s="6" t="s">
        <v>16</v>
      </c>
      <c r="D354" s="6" t="str">
        <f>"陈太炜"</f>
        <v>陈太炜</v>
      </c>
      <c r="E354" s="6" t="str">
        <f t="shared" si="16"/>
        <v>男</v>
      </c>
      <c r="F354" s="6"/>
    </row>
    <row r="355" spans="1:6" s="2" customFormat="1" ht="34.5" customHeight="1">
      <c r="A355" s="6">
        <v>353</v>
      </c>
      <c r="B355" s="6" t="str">
        <f>"38732022051719084771369"</f>
        <v>38732022051719084771369</v>
      </c>
      <c r="C355" s="6" t="s">
        <v>16</v>
      </c>
      <c r="D355" s="6" t="str">
        <f>"武兴国"</f>
        <v>武兴国</v>
      </c>
      <c r="E355" s="6" t="str">
        <f t="shared" si="16"/>
        <v>男</v>
      </c>
      <c r="F355" s="6"/>
    </row>
    <row r="356" spans="1:6" s="2" customFormat="1" ht="34.5" customHeight="1">
      <c r="A356" s="6">
        <v>354</v>
      </c>
      <c r="B356" s="6" t="str">
        <f>"38732022051721291471474"</f>
        <v>38732022051721291471474</v>
      </c>
      <c r="C356" s="6" t="s">
        <v>16</v>
      </c>
      <c r="D356" s="6" t="str">
        <f>"孙作坤"</f>
        <v>孙作坤</v>
      </c>
      <c r="E356" s="6" t="str">
        <f t="shared" si="16"/>
        <v>男</v>
      </c>
      <c r="F356" s="6"/>
    </row>
    <row r="357" spans="1:6" s="2" customFormat="1" ht="34.5" customHeight="1">
      <c r="A357" s="6">
        <v>355</v>
      </c>
      <c r="B357" s="6" t="str">
        <f>"38732022051721344071477"</f>
        <v>38732022051721344071477</v>
      </c>
      <c r="C357" s="6" t="s">
        <v>16</v>
      </c>
      <c r="D357" s="6" t="str">
        <f>"林明鑫"</f>
        <v>林明鑫</v>
      </c>
      <c r="E357" s="6" t="str">
        <f t="shared" si="16"/>
        <v>男</v>
      </c>
      <c r="F357" s="6"/>
    </row>
    <row r="358" spans="1:6" s="2" customFormat="1" ht="34.5" customHeight="1">
      <c r="A358" s="6">
        <v>356</v>
      </c>
      <c r="B358" s="6" t="str">
        <f>"38732022051722042571501"</f>
        <v>38732022051722042571501</v>
      </c>
      <c r="C358" s="6" t="s">
        <v>16</v>
      </c>
      <c r="D358" s="6" t="str">
        <f>"戴兴诲"</f>
        <v>戴兴诲</v>
      </c>
      <c r="E358" s="6" t="str">
        <f t="shared" si="16"/>
        <v>男</v>
      </c>
      <c r="F358" s="6"/>
    </row>
    <row r="359" spans="1:6" s="2" customFormat="1" ht="34.5" customHeight="1">
      <c r="A359" s="6">
        <v>357</v>
      </c>
      <c r="B359" s="6" t="str">
        <f>"38732022051816401371834"</f>
        <v>38732022051816401371834</v>
      </c>
      <c r="C359" s="6" t="s">
        <v>16</v>
      </c>
      <c r="D359" s="6" t="str">
        <f>"陈荣健"</f>
        <v>陈荣健</v>
      </c>
      <c r="E359" s="6" t="str">
        <f t="shared" si="16"/>
        <v>男</v>
      </c>
      <c r="F359" s="6"/>
    </row>
    <row r="360" spans="1:6" s="2" customFormat="1" ht="34.5" customHeight="1">
      <c r="A360" s="6">
        <v>358</v>
      </c>
      <c r="B360" s="6" t="str">
        <f>"38732022051818414071887"</f>
        <v>38732022051818414071887</v>
      </c>
      <c r="C360" s="6" t="s">
        <v>16</v>
      </c>
      <c r="D360" s="6" t="str">
        <f>"陈春梅"</f>
        <v>陈春梅</v>
      </c>
      <c r="E360" s="6" t="str">
        <f>"女"</f>
        <v>女</v>
      </c>
      <c r="F360" s="6"/>
    </row>
    <row r="361" spans="1:6" s="2" customFormat="1" ht="34.5" customHeight="1">
      <c r="A361" s="6">
        <v>359</v>
      </c>
      <c r="B361" s="6" t="str">
        <f>"38732022051820311071942"</f>
        <v>38732022051820311071942</v>
      </c>
      <c r="C361" s="6" t="s">
        <v>16</v>
      </c>
      <c r="D361" s="6" t="str">
        <f>"谭健雄"</f>
        <v>谭健雄</v>
      </c>
      <c r="E361" s="6" t="str">
        <f>"男"</f>
        <v>男</v>
      </c>
      <c r="F361" s="6"/>
    </row>
    <row r="362" spans="1:6" s="2" customFormat="1" ht="34.5" customHeight="1">
      <c r="A362" s="6">
        <v>360</v>
      </c>
      <c r="B362" s="6" t="str">
        <f>"38732022051822490572016"</f>
        <v>38732022051822490572016</v>
      </c>
      <c r="C362" s="6" t="s">
        <v>16</v>
      </c>
      <c r="D362" s="6" t="str">
        <f>"胡楠"</f>
        <v>胡楠</v>
      </c>
      <c r="E362" s="6" t="str">
        <f>"女"</f>
        <v>女</v>
      </c>
      <c r="F362" s="6"/>
    </row>
    <row r="363" spans="1:6" s="2" customFormat="1" ht="34.5" customHeight="1">
      <c r="A363" s="6">
        <v>361</v>
      </c>
      <c r="B363" s="6" t="str">
        <f>"38732022051907595172066"</f>
        <v>38732022051907595172066</v>
      </c>
      <c r="C363" s="6" t="s">
        <v>16</v>
      </c>
      <c r="D363" s="6" t="str">
        <f>"邢珉钟"</f>
        <v>邢珉钟</v>
      </c>
      <c r="E363" s="6" t="str">
        <f>"男"</f>
        <v>男</v>
      </c>
      <c r="F363" s="6"/>
    </row>
  </sheetData>
  <sheetProtection selectLockedCells="1" selectUnlockedCells="1"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2022-05-27T07:50:36Z</dcterms:created>
  <dcterms:modified xsi:type="dcterms:W3CDTF">2022-06-07T12:31:12Z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FAD73805860F438A88A898BA1C640C45</vt:lpwstr>
  </property>
  <property fmtid="{D5CDD505-2E9C-101B-9397-08002B2CF9AE}" pid="4" name="KSOProductBuildV">
    <vt:lpwstr>2052-11.1.0.11744</vt:lpwstr>
  </property>
</Properties>
</file>