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<sst xmlns="http://schemas.openxmlformats.org/spreadsheetml/2006/main" count="246" uniqueCount="30">
  <si>
    <t>附件：</t>
  </si>
  <si>
    <t>2023年南阳市卧龙区公开招聘事业单位工作人员
进入面试资格确认人员名单</t>
  </si>
  <si>
    <t>岗位代码</t>
  </si>
  <si>
    <t>岗位名称</t>
  </si>
  <si>
    <t>准考证号</t>
  </si>
  <si>
    <t>姓名</t>
  </si>
  <si>
    <t>卧龙区互联网应急调度中心</t>
  </si>
  <si>
    <t>卧龙区平安建设促进中心</t>
  </si>
  <si>
    <t>卧龙区民族宗教事务服务中心</t>
  </si>
  <si>
    <t>卧龙区工商联会员服务中心</t>
  </si>
  <si>
    <t>卧龙区行政审批服务中心</t>
  </si>
  <si>
    <t>卧龙区政务大数据中心</t>
  </si>
  <si>
    <t>卧龙区金融工作服务中心</t>
  </si>
  <si>
    <t>卧龙区中医药发展服务中心</t>
  </si>
  <si>
    <t>卧龙区先进制造业开发区管理委员会</t>
  </si>
  <si>
    <t>卧龙区职工服务中心</t>
  </si>
  <si>
    <t>卧龙区企业服务中心</t>
  </si>
  <si>
    <t>卧龙区林业发展服务中心</t>
  </si>
  <si>
    <t>卧龙区普查调查队</t>
  </si>
  <si>
    <t>卧龙区国土空间规划服务中心</t>
  </si>
  <si>
    <t>卧龙区经济责任审计服务中心</t>
  </si>
  <si>
    <t>卧龙区招商投资促进中心</t>
  </si>
  <si>
    <t>卧龙区电子商务产业发展中心</t>
  </si>
  <si>
    <t>卧龙区商务稽查大队</t>
  </si>
  <si>
    <t>卧龙区粮食执法大队</t>
  </si>
  <si>
    <t>卧龙区科技创新塈科技成果转化促进中心</t>
  </si>
  <si>
    <t>南阳市应急管理综合行政执法支队卧龙执法大队</t>
  </si>
  <si>
    <t>卧龙区重点项目建设促进中心</t>
  </si>
  <si>
    <t>卧龙区优化营商环境服务中心</t>
  </si>
  <si>
    <t>卧龙区房产中心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</si>
</sst>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3"/>
  <sheetViews>
    <sheetView tabSelected="1" workbookViewId="0">
      <selection activeCell="B11" sqref="B11"/>
    </sheetView>
  </sheetViews>
  <sheetFormatPr defaultColWidth="8.88135593220339" defaultRowHeight="20" customHeight="1" outlineLevelCol="3"/>
  <cols>
    <col min="1" max="1" width="10.4322033898305" style="1" customWidth="1"/>
    <col min="2" max="2" width="44.5677966101695" style="2" customWidth="1"/>
    <col min="3" max="3" width="12.6271186440678" style="1" customWidth="1"/>
    <col min="4" max="4" width="9" style="1"/>
  </cols>
  <sheetData>
    <row r="1" customHeight="1" spans="1:1">
      <c r="A1" s="1" t="s">
        <v>0</v>
      </c>
    </row>
    <row r="2" ht="42" customHeight="1" spans="1:4">
      <c r="A2" s="3" t="s">
        <v>1</v>
      </c>
      <c r="B2" s="4"/>
      <c r="C2" s="3"/>
      <c r="D2" s="3"/>
    </row>
    <row r="3" customHeight="1" spans="1:4">
      <c r="A3" s="5" t="s">
        <v>2</v>
      </c>
      <c r="B3" s="6" t="s">
        <v>3</v>
      </c>
      <c r="C3" s="6" t="s">
        <v>4</v>
      </c>
      <c r="D3" s="6" t="s">
        <v>5</v>
      </c>
    </row>
    <row r="4" customHeight="1" spans="1:4">
      <c r="A4" s="7" t="str">
        <f t="shared" ref="A4:A9" si="0">"1001"</f>
        <v>1001</v>
      </c>
      <c r="B4" s="8" t="s">
        <v>6</v>
      </c>
      <c r="C4" s="7" t="str">
        <f>"23410010504"</f>
        <v>23410010504</v>
      </c>
      <c r="D4" s="7" t="str">
        <f>"任倜"</f>
        <v>任倜</v>
      </c>
    </row>
    <row r="5" customHeight="1" spans="1:4">
      <c r="A5" s="7" t="str">
        <f t="shared" si="0"/>
        <v>1001</v>
      </c>
      <c r="B5" s="8" t="s">
        <v>6</v>
      </c>
      <c r="C5" s="7" t="str">
        <f>"23410014927"</f>
        <v>23410014927</v>
      </c>
      <c r="D5" s="7" t="str">
        <f>"董耀中"</f>
        <v>董耀中</v>
      </c>
    </row>
    <row r="6" customHeight="1" spans="1:4">
      <c r="A6" s="7" t="str">
        <f t="shared" si="0"/>
        <v>1001</v>
      </c>
      <c r="B6" s="8" t="s">
        <v>6</v>
      </c>
      <c r="C6" s="7" t="str">
        <f>"23410012022"</f>
        <v>23410012022</v>
      </c>
      <c r="D6" s="7" t="str">
        <f>"韩龙飞"</f>
        <v>韩龙飞</v>
      </c>
    </row>
    <row r="7" customHeight="1" spans="1:4">
      <c r="A7" s="7" t="str">
        <f t="shared" si="0"/>
        <v>1001</v>
      </c>
      <c r="B7" s="8" t="s">
        <v>6</v>
      </c>
      <c r="C7" s="7" t="str">
        <f>"23410010401"</f>
        <v>23410010401</v>
      </c>
      <c r="D7" s="7" t="str">
        <f>"周霖铂"</f>
        <v>周霖铂</v>
      </c>
    </row>
    <row r="8" customHeight="1" spans="1:4">
      <c r="A8" s="7" t="str">
        <f t="shared" si="0"/>
        <v>1001</v>
      </c>
      <c r="B8" s="8" t="s">
        <v>6</v>
      </c>
      <c r="C8" s="7" t="str">
        <f>"23410015220"</f>
        <v>23410015220</v>
      </c>
      <c r="D8" s="7" t="str">
        <f>"陈欣悦"</f>
        <v>陈欣悦</v>
      </c>
    </row>
    <row r="9" customHeight="1" spans="1:4">
      <c r="A9" s="7" t="str">
        <f t="shared" si="0"/>
        <v>1001</v>
      </c>
      <c r="B9" s="8" t="s">
        <v>6</v>
      </c>
      <c r="C9" s="7" t="str">
        <f>"23410010310"</f>
        <v>23410010310</v>
      </c>
      <c r="D9" s="7" t="str">
        <f>"庄皓月"</f>
        <v>庄皓月</v>
      </c>
    </row>
    <row r="10" customHeight="1" spans="1:4">
      <c r="A10" s="7" t="str">
        <f t="shared" ref="A10:A15" si="1">"1002"</f>
        <v>1002</v>
      </c>
      <c r="B10" s="8" t="s">
        <v>7</v>
      </c>
      <c r="C10" s="7" t="str">
        <f>"23410021912"</f>
        <v>23410021912</v>
      </c>
      <c r="D10" s="7" t="str">
        <f>"尹荥桂"</f>
        <v>尹荥桂</v>
      </c>
    </row>
    <row r="11" customHeight="1" spans="1:4">
      <c r="A11" s="7" t="str">
        <f t="shared" si="1"/>
        <v>1002</v>
      </c>
      <c r="B11" s="8" t="s">
        <v>7</v>
      </c>
      <c r="C11" s="7" t="str">
        <f>"23410026408"</f>
        <v>23410026408</v>
      </c>
      <c r="D11" s="7" t="str">
        <f>"高幸"</f>
        <v>高幸</v>
      </c>
    </row>
    <row r="12" customHeight="1" spans="1:4">
      <c r="A12" s="7" t="str">
        <f t="shared" si="1"/>
        <v>1002</v>
      </c>
      <c r="B12" s="8" t="s">
        <v>7</v>
      </c>
      <c r="C12" s="7" t="str">
        <f>"23410025710"</f>
        <v>23410025710</v>
      </c>
      <c r="D12" s="7" t="str">
        <f>"谢佩雨"</f>
        <v>谢佩雨</v>
      </c>
    </row>
    <row r="13" customHeight="1" spans="1:4">
      <c r="A13" s="7" t="str">
        <f t="shared" si="1"/>
        <v>1002</v>
      </c>
      <c r="B13" s="8" t="s">
        <v>7</v>
      </c>
      <c r="C13" s="7" t="str">
        <f>"23410020308"</f>
        <v>23410020308</v>
      </c>
      <c r="D13" s="7" t="str">
        <f>"江雨漪"</f>
        <v>江雨漪</v>
      </c>
    </row>
    <row r="14" customHeight="1" spans="1:4">
      <c r="A14" s="7" t="str">
        <f t="shared" si="1"/>
        <v>1002</v>
      </c>
      <c r="B14" s="8" t="s">
        <v>7</v>
      </c>
      <c r="C14" s="7" t="str">
        <f>"23410025320"</f>
        <v>23410025320</v>
      </c>
      <c r="D14" s="7" t="str">
        <f>"杨萍"</f>
        <v>杨萍</v>
      </c>
    </row>
    <row r="15" customHeight="1" spans="1:4">
      <c r="A15" s="7" t="str">
        <f t="shared" si="1"/>
        <v>1002</v>
      </c>
      <c r="B15" s="8" t="s">
        <v>7</v>
      </c>
      <c r="C15" s="7" t="str">
        <f>"23410023607"</f>
        <v>23410023607</v>
      </c>
      <c r="D15" s="7" t="str">
        <f>"姚卓然"</f>
        <v>姚卓然</v>
      </c>
    </row>
    <row r="16" customHeight="1" spans="1:4">
      <c r="A16" s="7" t="str">
        <f t="shared" ref="A16:A21" si="2">"1003"</f>
        <v>1003</v>
      </c>
      <c r="B16" s="8" t="s">
        <v>7</v>
      </c>
      <c r="C16" s="7" t="str">
        <f>"23410037001"</f>
        <v>23410037001</v>
      </c>
      <c r="D16" s="7" t="str">
        <f>"徐冉冉"</f>
        <v>徐冉冉</v>
      </c>
    </row>
    <row r="17" customHeight="1" spans="1:4">
      <c r="A17" s="7" t="str">
        <f t="shared" si="2"/>
        <v>1003</v>
      </c>
      <c r="B17" s="8" t="s">
        <v>7</v>
      </c>
      <c r="C17" s="7" t="str">
        <f>"23410032509"</f>
        <v>23410032509</v>
      </c>
      <c r="D17" s="7" t="str">
        <f>"邢可梵"</f>
        <v>邢可梵</v>
      </c>
    </row>
    <row r="18" customHeight="1" spans="1:4">
      <c r="A18" s="7" t="str">
        <f t="shared" si="2"/>
        <v>1003</v>
      </c>
      <c r="B18" s="8" t="s">
        <v>7</v>
      </c>
      <c r="C18" s="7" t="str">
        <f>"23410035211"</f>
        <v>23410035211</v>
      </c>
      <c r="D18" s="7" t="str">
        <f>"秦治"</f>
        <v>秦治</v>
      </c>
    </row>
    <row r="19" customHeight="1" spans="1:4">
      <c r="A19" s="7" t="str">
        <f t="shared" si="2"/>
        <v>1003</v>
      </c>
      <c r="B19" s="8" t="s">
        <v>7</v>
      </c>
      <c r="C19" s="7" t="str">
        <f>"23410031717"</f>
        <v>23410031717</v>
      </c>
      <c r="D19" s="7" t="str">
        <f>"张笑迎"</f>
        <v>张笑迎</v>
      </c>
    </row>
    <row r="20" customHeight="1" spans="1:4">
      <c r="A20" s="7" t="str">
        <f t="shared" si="2"/>
        <v>1003</v>
      </c>
      <c r="B20" s="8" t="s">
        <v>7</v>
      </c>
      <c r="C20" s="7" t="str">
        <f>"23410033811"</f>
        <v>23410033811</v>
      </c>
      <c r="D20" s="7" t="str">
        <f>"王佳璐"</f>
        <v>王佳璐</v>
      </c>
    </row>
    <row r="21" customHeight="1" spans="1:4">
      <c r="A21" s="7" t="str">
        <f t="shared" si="2"/>
        <v>1003</v>
      </c>
      <c r="B21" s="8" t="s">
        <v>7</v>
      </c>
      <c r="C21" s="7" t="str">
        <f>"23410033309"</f>
        <v>23410033309</v>
      </c>
      <c r="D21" s="7" t="str">
        <f>"杨伦唯"</f>
        <v>杨伦唯</v>
      </c>
    </row>
    <row r="22" customHeight="1" spans="1:4">
      <c r="A22" s="7" t="str">
        <f t="shared" ref="A22:A24" si="3">"1004"</f>
        <v>1004</v>
      </c>
      <c r="B22" s="8" t="s">
        <v>8</v>
      </c>
      <c r="C22" s="7" t="str">
        <f>"23410046729"</f>
        <v>23410046729</v>
      </c>
      <c r="D22" s="7" t="str">
        <f>"李玥明"</f>
        <v>李玥明</v>
      </c>
    </row>
    <row r="23" customHeight="1" spans="1:4">
      <c r="A23" s="7" t="str">
        <f t="shared" si="3"/>
        <v>1004</v>
      </c>
      <c r="B23" s="8" t="s">
        <v>8</v>
      </c>
      <c r="C23" s="7" t="str">
        <f>"23410043204"</f>
        <v>23410043204</v>
      </c>
      <c r="D23" s="7" t="str">
        <f>"刘陈"</f>
        <v>刘陈</v>
      </c>
    </row>
    <row r="24" customHeight="1" spans="1:4">
      <c r="A24" s="7" t="str">
        <f t="shared" si="3"/>
        <v>1004</v>
      </c>
      <c r="B24" s="8" t="s">
        <v>8</v>
      </c>
      <c r="C24" s="7" t="str">
        <f>"23410043404"</f>
        <v>23410043404</v>
      </c>
      <c r="D24" s="7" t="str">
        <f>"郭凌宇"</f>
        <v>郭凌宇</v>
      </c>
    </row>
    <row r="25" customHeight="1" spans="1:4">
      <c r="A25" s="7" t="str">
        <f t="shared" ref="A25:A30" si="4">"1005"</f>
        <v>1005</v>
      </c>
      <c r="B25" s="8" t="s">
        <v>9</v>
      </c>
      <c r="C25" s="7" t="str">
        <f>"23410054905"</f>
        <v>23410054905</v>
      </c>
      <c r="D25" s="7" t="str">
        <f>"赵婉婷"</f>
        <v>赵婉婷</v>
      </c>
    </row>
    <row r="26" customHeight="1" spans="1:4">
      <c r="A26" s="7" t="str">
        <f t="shared" si="4"/>
        <v>1005</v>
      </c>
      <c r="B26" s="8" t="s">
        <v>9</v>
      </c>
      <c r="C26" s="7" t="str">
        <f>"23410051810"</f>
        <v>23410051810</v>
      </c>
      <c r="D26" s="7" t="str">
        <f>"冯晓倩"</f>
        <v>冯晓倩</v>
      </c>
    </row>
    <row r="27" customHeight="1" spans="1:4">
      <c r="A27" s="7" t="str">
        <f t="shared" si="4"/>
        <v>1005</v>
      </c>
      <c r="B27" s="8" t="s">
        <v>9</v>
      </c>
      <c r="C27" s="7" t="str">
        <f>"23410053903"</f>
        <v>23410053903</v>
      </c>
      <c r="D27" s="7" t="str">
        <f>"高月"</f>
        <v>高月</v>
      </c>
    </row>
    <row r="28" customHeight="1" spans="1:4">
      <c r="A28" s="7" t="str">
        <f t="shared" si="4"/>
        <v>1005</v>
      </c>
      <c r="B28" s="8" t="s">
        <v>9</v>
      </c>
      <c r="C28" s="7" t="str">
        <f>"23410056609"</f>
        <v>23410056609</v>
      </c>
      <c r="D28" s="7" t="str">
        <f>"陈玉婉"</f>
        <v>陈玉婉</v>
      </c>
    </row>
    <row r="29" customHeight="1" spans="1:4">
      <c r="A29" s="7" t="str">
        <f t="shared" si="4"/>
        <v>1005</v>
      </c>
      <c r="B29" s="8" t="s">
        <v>9</v>
      </c>
      <c r="C29" s="7" t="str">
        <f>"23410051227"</f>
        <v>23410051227</v>
      </c>
      <c r="D29" s="7" t="str">
        <f>"黄娟"</f>
        <v>黄娟</v>
      </c>
    </row>
    <row r="30" customHeight="1" spans="1:4">
      <c r="A30" s="7" t="str">
        <f t="shared" si="4"/>
        <v>1005</v>
      </c>
      <c r="B30" s="8" t="s">
        <v>9</v>
      </c>
      <c r="C30" s="7" t="str">
        <f>"23410056922"</f>
        <v>23410056922</v>
      </c>
      <c r="D30" s="7" t="str">
        <f>"任丹阳"</f>
        <v>任丹阳</v>
      </c>
    </row>
    <row r="31" customHeight="1" spans="1:4">
      <c r="A31" s="7" t="str">
        <f t="shared" ref="A31:A33" si="5">"1006"</f>
        <v>1006</v>
      </c>
      <c r="B31" s="8" t="s">
        <v>10</v>
      </c>
      <c r="C31" s="7" t="str">
        <f>"23410065113"</f>
        <v>23410065113</v>
      </c>
      <c r="D31" s="7" t="str">
        <f>"勇浩颖"</f>
        <v>勇浩颖</v>
      </c>
    </row>
    <row r="32" customHeight="1" spans="1:4">
      <c r="A32" s="7" t="str">
        <f t="shared" si="5"/>
        <v>1006</v>
      </c>
      <c r="B32" s="8" t="s">
        <v>10</v>
      </c>
      <c r="C32" s="7" t="str">
        <f>"23410061904"</f>
        <v>23410061904</v>
      </c>
      <c r="D32" s="7" t="str">
        <f>"殷培艳"</f>
        <v>殷培艳</v>
      </c>
    </row>
    <row r="33" customHeight="1" spans="1:4">
      <c r="A33" s="7" t="str">
        <f t="shared" si="5"/>
        <v>1006</v>
      </c>
      <c r="B33" s="8" t="s">
        <v>10</v>
      </c>
      <c r="C33" s="7" t="str">
        <f>"23410060412"</f>
        <v>23410060412</v>
      </c>
      <c r="D33" s="7" t="str">
        <f>"李淼"</f>
        <v>李淼</v>
      </c>
    </row>
    <row r="34" customHeight="1" spans="1:4">
      <c r="A34" s="7" t="str">
        <f t="shared" ref="A34:A39" si="6">"1007"</f>
        <v>1007</v>
      </c>
      <c r="B34" s="8" t="s">
        <v>10</v>
      </c>
      <c r="C34" s="7" t="str">
        <f>"23410073814"</f>
        <v>23410073814</v>
      </c>
      <c r="D34" s="7" t="str">
        <f>"王斌"</f>
        <v>王斌</v>
      </c>
    </row>
    <row r="35" customHeight="1" spans="1:4">
      <c r="A35" s="7" t="str">
        <f t="shared" si="6"/>
        <v>1007</v>
      </c>
      <c r="B35" s="8" t="s">
        <v>10</v>
      </c>
      <c r="C35" s="7" t="str">
        <f>"23410073913"</f>
        <v>23410073913</v>
      </c>
      <c r="D35" s="7" t="str">
        <f>"张兴祖"</f>
        <v>张兴祖</v>
      </c>
    </row>
    <row r="36" customHeight="1" spans="1:4">
      <c r="A36" s="7" t="str">
        <f t="shared" si="6"/>
        <v>1007</v>
      </c>
      <c r="B36" s="8" t="s">
        <v>10</v>
      </c>
      <c r="C36" s="7" t="str">
        <f>"23410073723"</f>
        <v>23410073723</v>
      </c>
      <c r="D36" s="7" t="str">
        <f>"刘改"</f>
        <v>刘改</v>
      </c>
    </row>
    <row r="37" customHeight="1" spans="1:4">
      <c r="A37" s="7" t="str">
        <f t="shared" si="6"/>
        <v>1007</v>
      </c>
      <c r="B37" s="8" t="s">
        <v>10</v>
      </c>
      <c r="C37" s="7" t="str">
        <f>"23410076605"</f>
        <v>23410076605</v>
      </c>
      <c r="D37" s="7" t="str">
        <f>"李文博"</f>
        <v>李文博</v>
      </c>
    </row>
    <row r="38" customHeight="1" spans="1:4">
      <c r="A38" s="7" t="str">
        <f t="shared" si="6"/>
        <v>1007</v>
      </c>
      <c r="B38" s="8" t="s">
        <v>10</v>
      </c>
      <c r="C38" s="7" t="str">
        <f>"23410072525"</f>
        <v>23410072525</v>
      </c>
      <c r="D38" s="7" t="str">
        <f>"殷浩博"</f>
        <v>殷浩博</v>
      </c>
    </row>
    <row r="39" customHeight="1" spans="1:4">
      <c r="A39" s="7" t="str">
        <f t="shared" si="6"/>
        <v>1007</v>
      </c>
      <c r="B39" s="8" t="s">
        <v>10</v>
      </c>
      <c r="C39" s="7" t="str">
        <f>"23410072318"</f>
        <v>23410072318</v>
      </c>
      <c r="D39" s="7" t="str">
        <f>"杨飞扬"</f>
        <v>杨飞扬</v>
      </c>
    </row>
    <row r="40" customHeight="1" spans="1:4">
      <c r="A40" s="7" t="str">
        <f t="shared" ref="A40:A42" si="7">"1008"</f>
        <v>1008</v>
      </c>
      <c r="B40" s="8" t="s">
        <v>10</v>
      </c>
      <c r="C40" s="7" t="str">
        <f>"23410083519"</f>
        <v>23410083519</v>
      </c>
      <c r="D40" s="7" t="str">
        <f>"张昌华"</f>
        <v>张昌华</v>
      </c>
    </row>
    <row r="41" customHeight="1" spans="1:4">
      <c r="A41" s="7" t="str">
        <f t="shared" si="7"/>
        <v>1008</v>
      </c>
      <c r="B41" s="8" t="s">
        <v>10</v>
      </c>
      <c r="C41" s="7" t="str">
        <f>"23410086301"</f>
        <v>23410086301</v>
      </c>
      <c r="D41" s="7" t="str">
        <f>"柳秉亚"</f>
        <v>柳秉亚</v>
      </c>
    </row>
    <row r="42" customHeight="1" spans="1:4">
      <c r="A42" s="7" t="str">
        <f t="shared" si="7"/>
        <v>1008</v>
      </c>
      <c r="B42" s="8" t="s">
        <v>10</v>
      </c>
      <c r="C42" s="7" t="str">
        <f>"23410084915"</f>
        <v>23410084915</v>
      </c>
      <c r="D42" s="7" t="str">
        <f>"刘梦颖"</f>
        <v>刘梦颖</v>
      </c>
    </row>
    <row r="43" customHeight="1" spans="1:4">
      <c r="A43" s="7" t="str">
        <f t="shared" ref="A43:A48" si="8">"1009"</f>
        <v>1009</v>
      </c>
      <c r="B43" s="8" t="s">
        <v>10</v>
      </c>
      <c r="C43" s="7" t="str">
        <f>"23410091020"</f>
        <v>23410091020</v>
      </c>
      <c r="D43" s="7" t="str">
        <f>"程明瑞"</f>
        <v>程明瑞</v>
      </c>
    </row>
    <row r="44" customHeight="1" spans="1:4">
      <c r="A44" s="7" t="str">
        <f t="shared" si="8"/>
        <v>1009</v>
      </c>
      <c r="B44" s="8" t="s">
        <v>10</v>
      </c>
      <c r="C44" s="7" t="str">
        <f>"23410095124"</f>
        <v>23410095124</v>
      </c>
      <c r="D44" s="7" t="str">
        <f>"王云飞"</f>
        <v>王云飞</v>
      </c>
    </row>
    <row r="45" customHeight="1" spans="1:4">
      <c r="A45" s="7" t="str">
        <f t="shared" si="8"/>
        <v>1009</v>
      </c>
      <c r="B45" s="8" t="s">
        <v>10</v>
      </c>
      <c r="C45" s="7" t="str">
        <f>"23410096412"</f>
        <v>23410096412</v>
      </c>
      <c r="D45" s="7" t="str">
        <f>"朱琳"</f>
        <v>朱琳</v>
      </c>
    </row>
    <row r="46" customHeight="1" spans="1:4">
      <c r="A46" s="7" t="str">
        <f t="shared" si="8"/>
        <v>1009</v>
      </c>
      <c r="B46" s="8" t="s">
        <v>10</v>
      </c>
      <c r="C46" s="7" t="str">
        <f>"23410092305"</f>
        <v>23410092305</v>
      </c>
      <c r="D46" s="7" t="str">
        <f>"张自童"</f>
        <v>张自童</v>
      </c>
    </row>
    <row r="47" customHeight="1" spans="1:4">
      <c r="A47" s="7" t="str">
        <f t="shared" si="8"/>
        <v>1009</v>
      </c>
      <c r="B47" s="8" t="s">
        <v>10</v>
      </c>
      <c r="C47" s="7" t="str">
        <f>"23410090403"</f>
        <v>23410090403</v>
      </c>
      <c r="D47" s="7" t="str">
        <f>"李洋"</f>
        <v>李洋</v>
      </c>
    </row>
    <row r="48" customHeight="1" spans="1:4">
      <c r="A48" s="7" t="str">
        <f t="shared" si="8"/>
        <v>1009</v>
      </c>
      <c r="B48" s="8" t="s">
        <v>10</v>
      </c>
      <c r="C48" s="7" t="str">
        <f>"23410090827"</f>
        <v>23410090827</v>
      </c>
      <c r="D48" s="7" t="str">
        <f>"郑旭"</f>
        <v>郑旭</v>
      </c>
    </row>
    <row r="49" customHeight="1" spans="1:4">
      <c r="A49" s="7" t="str">
        <f t="shared" ref="A49:A51" si="9">"1010"</f>
        <v>1010</v>
      </c>
      <c r="B49" s="8" t="s">
        <v>11</v>
      </c>
      <c r="C49" s="7" t="str">
        <f>"23410102719"</f>
        <v>23410102719</v>
      </c>
      <c r="D49" s="7" t="str">
        <f>"曹蕾"</f>
        <v>曹蕾</v>
      </c>
    </row>
    <row r="50" customHeight="1" spans="1:4">
      <c r="A50" s="7" t="str">
        <f t="shared" si="9"/>
        <v>1010</v>
      </c>
      <c r="B50" s="8" t="s">
        <v>11</v>
      </c>
      <c r="C50" s="7" t="str">
        <f>"23410101327"</f>
        <v>23410101327</v>
      </c>
      <c r="D50" s="7" t="str">
        <f>"吴迪迪"</f>
        <v>吴迪迪</v>
      </c>
    </row>
    <row r="51" customHeight="1" spans="1:4">
      <c r="A51" s="7" t="str">
        <f t="shared" si="9"/>
        <v>1010</v>
      </c>
      <c r="B51" s="8" t="s">
        <v>11</v>
      </c>
      <c r="C51" s="7" t="str">
        <f>"23410101204"</f>
        <v>23410101204</v>
      </c>
      <c r="D51" s="7" t="str">
        <f>"王琼阁"</f>
        <v>王琼阁</v>
      </c>
    </row>
    <row r="52" customHeight="1" spans="1:4">
      <c r="A52" s="7" t="str">
        <f t="shared" ref="A52:A54" si="10">"1011"</f>
        <v>1011</v>
      </c>
      <c r="B52" s="8" t="s">
        <v>12</v>
      </c>
      <c r="C52" s="7" t="str">
        <f>"23410114510"</f>
        <v>23410114510</v>
      </c>
      <c r="D52" s="7" t="str">
        <f>"张楠"</f>
        <v>张楠</v>
      </c>
    </row>
    <row r="53" customHeight="1" spans="1:4">
      <c r="A53" s="7" t="str">
        <f t="shared" si="10"/>
        <v>1011</v>
      </c>
      <c r="B53" s="8" t="s">
        <v>12</v>
      </c>
      <c r="C53" s="7" t="str">
        <f>"23410110808"</f>
        <v>23410110808</v>
      </c>
      <c r="D53" s="7" t="str">
        <f>"周雯"</f>
        <v>周雯</v>
      </c>
    </row>
    <row r="54" customHeight="1" spans="1:4">
      <c r="A54" s="7" t="str">
        <f t="shared" si="10"/>
        <v>1011</v>
      </c>
      <c r="B54" s="8" t="s">
        <v>12</v>
      </c>
      <c r="C54" s="7" t="str">
        <f>"23410116816"</f>
        <v>23410116816</v>
      </c>
      <c r="D54" s="7" t="str">
        <f>"刘岩"</f>
        <v>刘岩</v>
      </c>
    </row>
    <row r="55" customHeight="1" spans="1:4">
      <c r="A55" s="7" t="str">
        <f t="shared" ref="A55:A57" si="11">"1012"</f>
        <v>1012</v>
      </c>
      <c r="B55" s="8" t="s">
        <v>12</v>
      </c>
      <c r="C55" s="7" t="str">
        <f>"23410120204"</f>
        <v>23410120204</v>
      </c>
      <c r="D55" s="7" t="str">
        <f>"单晓珍"</f>
        <v>单晓珍</v>
      </c>
    </row>
    <row r="56" customHeight="1" spans="1:4">
      <c r="A56" s="7" t="str">
        <f t="shared" si="11"/>
        <v>1012</v>
      </c>
      <c r="B56" s="8" t="s">
        <v>12</v>
      </c>
      <c r="C56" s="7" t="str">
        <f>"23410126712"</f>
        <v>23410126712</v>
      </c>
      <c r="D56" s="7" t="str">
        <f>"李林君"</f>
        <v>李林君</v>
      </c>
    </row>
    <row r="57" customHeight="1" spans="1:4">
      <c r="A57" s="7" t="str">
        <f t="shared" si="11"/>
        <v>1012</v>
      </c>
      <c r="B57" s="8" t="s">
        <v>12</v>
      </c>
      <c r="C57" s="7" t="str">
        <f>"23410122319"</f>
        <v>23410122319</v>
      </c>
      <c r="D57" s="7" t="str">
        <f>"魏海燕"</f>
        <v>魏海燕</v>
      </c>
    </row>
    <row r="58" customHeight="1" spans="1:4">
      <c r="A58" s="7" t="str">
        <f t="shared" ref="A58:A63" si="12">"1013"</f>
        <v>1013</v>
      </c>
      <c r="B58" s="8" t="s">
        <v>13</v>
      </c>
      <c r="C58" s="7" t="str">
        <f>"23410131318"</f>
        <v>23410131318</v>
      </c>
      <c r="D58" s="7" t="str">
        <f>"黄楠"</f>
        <v>黄楠</v>
      </c>
    </row>
    <row r="59" customHeight="1" spans="1:4">
      <c r="A59" s="7" t="str">
        <f t="shared" si="12"/>
        <v>1013</v>
      </c>
      <c r="B59" s="8" t="s">
        <v>13</v>
      </c>
      <c r="C59" s="7" t="str">
        <f>"23410131310"</f>
        <v>23410131310</v>
      </c>
      <c r="D59" s="7" t="str">
        <f>"王少康"</f>
        <v>王少康</v>
      </c>
    </row>
    <row r="60" customHeight="1" spans="1:4">
      <c r="A60" s="7" t="str">
        <f t="shared" si="12"/>
        <v>1013</v>
      </c>
      <c r="B60" s="8" t="s">
        <v>13</v>
      </c>
      <c r="C60" s="7" t="str">
        <f>"23410132608"</f>
        <v>23410132608</v>
      </c>
      <c r="D60" s="7" t="str">
        <f>"卫一博"</f>
        <v>卫一博</v>
      </c>
    </row>
    <row r="61" customHeight="1" spans="1:4">
      <c r="A61" s="7" t="str">
        <f t="shared" si="12"/>
        <v>1013</v>
      </c>
      <c r="B61" s="8" t="s">
        <v>13</v>
      </c>
      <c r="C61" s="7" t="str">
        <f>"23410130406"</f>
        <v>23410130406</v>
      </c>
      <c r="D61" s="7" t="str">
        <f>"李少康"</f>
        <v>李少康</v>
      </c>
    </row>
    <row r="62" customHeight="1" spans="1:4">
      <c r="A62" s="7" t="str">
        <f t="shared" si="12"/>
        <v>1013</v>
      </c>
      <c r="B62" s="8" t="s">
        <v>13</v>
      </c>
      <c r="C62" s="7" t="str">
        <f>"23410133527"</f>
        <v>23410133527</v>
      </c>
      <c r="D62" s="7" t="str">
        <f>"张一帆"</f>
        <v>张一帆</v>
      </c>
    </row>
    <row r="63" customHeight="1" spans="1:4">
      <c r="A63" s="7" t="str">
        <f t="shared" si="12"/>
        <v>1013</v>
      </c>
      <c r="B63" s="8" t="s">
        <v>13</v>
      </c>
      <c r="C63" s="7" t="str">
        <f>"23410136028"</f>
        <v>23410136028</v>
      </c>
      <c r="D63" s="7" t="str">
        <f>"陆彦言"</f>
        <v>陆彦言</v>
      </c>
    </row>
    <row r="64" customHeight="1" spans="1:4">
      <c r="A64" s="7" t="str">
        <f t="shared" ref="A64:A69" si="13">"1014"</f>
        <v>1014</v>
      </c>
      <c r="B64" s="8" t="s">
        <v>13</v>
      </c>
      <c r="C64" s="7" t="str">
        <f>"23410144030"</f>
        <v>23410144030</v>
      </c>
      <c r="D64" s="7" t="str">
        <f>"张壹"</f>
        <v>张壹</v>
      </c>
    </row>
    <row r="65" customHeight="1" spans="1:4">
      <c r="A65" s="7" t="str">
        <f t="shared" si="13"/>
        <v>1014</v>
      </c>
      <c r="B65" s="8" t="s">
        <v>13</v>
      </c>
      <c r="C65" s="7" t="str">
        <f>"23410140518"</f>
        <v>23410140518</v>
      </c>
      <c r="D65" s="7" t="str">
        <f>"张博"</f>
        <v>张博</v>
      </c>
    </row>
    <row r="66" customHeight="1" spans="1:4">
      <c r="A66" s="7" t="str">
        <f t="shared" si="13"/>
        <v>1014</v>
      </c>
      <c r="B66" s="8" t="s">
        <v>13</v>
      </c>
      <c r="C66" s="7" t="str">
        <f>"23410146414"</f>
        <v>23410146414</v>
      </c>
      <c r="D66" s="7" t="str">
        <f>"陈黎昇"</f>
        <v>陈黎昇</v>
      </c>
    </row>
    <row r="67" customHeight="1" spans="1:4">
      <c r="A67" s="7" t="str">
        <f t="shared" si="13"/>
        <v>1014</v>
      </c>
      <c r="B67" s="8" t="s">
        <v>13</v>
      </c>
      <c r="C67" s="7" t="str">
        <f>"23410143722"</f>
        <v>23410143722</v>
      </c>
      <c r="D67" s="7" t="str">
        <f>"崔耀"</f>
        <v>崔耀</v>
      </c>
    </row>
    <row r="68" customHeight="1" spans="1:4">
      <c r="A68" s="7" t="str">
        <f t="shared" si="13"/>
        <v>1014</v>
      </c>
      <c r="B68" s="8" t="s">
        <v>13</v>
      </c>
      <c r="C68" s="7" t="str">
        <f>"23410141514"</f>
        <v>23410141514</v>
      </c>
      <c r="D68" s="7" t="str">
        <f>"饶亚菲"</f>
        <v>饶亚菲</v>
      </c>
    </row>
    <row r="69" customHeight="1" spans="1:4">
      <c r="A69" s="7" t="str">
        <f t="shared" si="13"/>
        <v>1014</v>
      </c>
      <c r="B69" s="8" t="s">
        <v>13</v>
      </c>
      <c r="C69" s="7" t="str">
        <f>"23410144021"</f>
        <v>23410144021</v>
      </c>
      <c r="D69" s="7" t="str">
        <f>"徐萌栋"</f>
        <v>徐萌栋</v>
      </c>
    </row>
    <row r="70" customHeight="1" spans="1:4">
      <c r="A70" s="7" t="str">
        <f t="shared" ref="A70:A72" si="14">"1015"</f>
        <v>1015</v>
      </c>
      <c r="B70" s="8" t="s">
        <v>14</v>
      </c>
      <c r="C70" s="7" t="str">
        <f>"23410151826"</f>
        <v>23410151826</v>
      </c>
      <c r="D70" s="7" t="str">
        <f>"多璞"</f>
        <v>多璞</v>
      </c>
    </row>
    <row r="71" customHeight="1" spans="1:4">
      <c r="A71" s="7" t="str">
        <f t="shared" si="14"/>
        <v>1015</v>
      </c>
      <c r="B71" s="8" t="s">
        <v>14</v>
      </c>
      <c r="C71" s="7" t="str">
        <f>"23410157122"</f>
        <v>23410157122</v>
      </c>
      <c r="D71" s="7" t="str">
        <f>"龚湛元"</f>
        <v>龚湛元</v>
      </c>
    </row>
    <row r="72" customHeight="1" spans="1:4">
      <c r="A72" s="7" t="str">
        <f t="shared" si="14"/>
        <v>1015</v>
      </c>
      <c r="B72" s="8" t="s">
        <v>14</v>
      </c>
      <c r="C72" s="7" t="str">
        <f>"23410150329"</f>
        <v>23410150329</v>
      </c>
      <c r="D72" s="7" t="str">
        <f>"赵涵"</f>
        <v>赵涵</v>
      </c>
    </row>
    <row r="73" customHeight="1" spans="1:4">
      <c r="A73" s="7" t="str">
        <f t="shared" ref="A73:A75" si="15">"1016"</f>
        <v>1016</v>
      </c>
      <c r="B73" s="8" t="s">
        <v>14</v>
      </c>
      <c r="C73" s="7" t="str">
        <f>"23410165912"</f>
        <v>23410165912</v>
      </c>
      <c r="D73" s="7" t="str">
        <f>"刘昶"</f>
        <v>刘昶</v>
      </c>
    </row>
    <row r="74" customHeight="1" spans="1:4">
      <c r="A74" s="7" t="str">
        <f t="shared" si="15"/>
        <v>1016</v>
      </c>
      <c r="B74" s="8" t="s">
        <v>14</v>
      </c>
      <c r="C74" s="7" t="str">
        <f>"23410165208"</f>
        <v>23410165208</v>
      </c>
      <c r="D74" s="7" t="str">
        <f>"席正宾"</f>
        <v>席正宾</v>
      </c>
    </row>
    <row r="75" customHeight="1" spans="1:4">
      <c r="A75" s="7" t="str">
        <f t="shared" si="15"/>
        <v>1016</v>
      </c>
      <c r="B75" s="8" t="s">
        <v>14</v>
      </c>
      <c r="C75" s="7" t="str">
        <f>"23410163024"</f>
        <v>23410163024</v>
      </c>
      <c r="D75" s="7" t="str">
        <f>"张晓彤"</f>
        <v>张晓彤</v>
      </c>
    </row>
    <row r="76" customHeight="1" spans="1:4">
      <c r="A76" s="7" t="str">
        <f t="shared" ref="A76:A78" si="16">"1017"</f>
        <v>1017</v>
      </c>
      <c r="B76" s="8" t="s">
        <v>14</v>
      </c>
      <c r="C76" s="7" t="str">
        <f>"23410175818"</f>
        <v>23410175818</v>
      </c>
      <c r="D76" s="7" t="str">
        <f>"乔春晓"</f>
        <v>乔春晓</v>
      </c>
    </row>
    <row r="77" customHeight="1" spans="1:4">
      <c r="A77" s="7" t="str">
        <f t="shared" si="16"/>
        <v>1017</v>
      </c>
      <c r="B77" s="8" t="s">
        <v>14</v>
      </c>
      <c r="C77" s="7" t="str">
        <f>"23410175816"</f>
        <v>23410175816</v>
      </c>
      <c r="D77" s="7" t="str">
        <f>"王思雨"</f>
        <v>王思雨</v>
      </c>
    </row>
    <row r="78" customHeight="1" spans="1:4">
      <c r="A78" s="7" t="str">
        <f t="shared" si="16"/>
        <v>1017</v>
      </c>
      <c r="B78" s="8" t="s">
        <v>14</v>
      </c>
      <c r="C78" s="7" t="str">
        <f>"23410174806"</f>
        <v>23410174806</v>
      </c>
      <c r="D78" s="7" t="str">
        <f>"沈奕同"</f>
        <v>沈奕同</v>
      </c>
    </row>
    <row r="79" customHeight="1" spans="1:4">
      <c r="A79" s="7" t="str">
        <f t="shared" ref="A79:A81" si="17">"1018"</f>
        <v>1018</v>
      </c>
      <c r="B79" s="8" t="s">
        <v>14</v>
      </c>
      <c r="C79" s="7" t="str">
        <f>"23410181627"</f>
        <v>23410181627</v>
      </c>
      <c r="D79" s="7" t="str">
        <f>"裴茜茜"</f>
        <v>裴茜茜</v>
      </c>
    </row>
    <row r="80" customHeight="1" spans="1:4">
      <c r="A80" s="7" t="str">
        <f t="shared" si="17"/>
        <v>1018</v>
      </c>
      <c r="B80" s="8" t="s">
        <v>14</v>
      </c>
      <c r="C80" s="7" t="str">
        <f>"23410186323"</f>
        <v>23410186323</v>
      </c>
      <c r="D80" s="7" t="str">
        <f>"李鹏冲"</f>
        <v>李鹏冲</v>
      </c>
    </row>
    <row r="81" customHeight="1" spans="1:4">
      <c r="A81" s="7" t="str">
        <f t="shared" si="17"/>
        <v>1018</v>
      </c>
      <c r="B81" s="8" t="s">
        <v>14</v>
      </c>
      <c r="C81" s="7" t="str">
        <f>"23410186819"</f>
        <v>23410186819</v>
      </c>
      <c r="D81" s="7" t="str">
        <f>"徐梦硕"</f>
        <v>徐梦硕</v>
      </c>
    </row>
    <row r="82" customHeight="1" spans="1:4">
      <c r="A82" s="7" t="str">
        <f t="shared" ref="A82:A84" si="18">"1019"</f>
        <v>1019</v>
      </c>
      <c r="B82" s="8" t="s">
        <v>15</v>
      </c>
      <c r="C82" s="7" t="str">
        <f>"23410194504"</f>
        <v>23410194504</v>
      </c>
      <c r="D82" s="7" t="str">
        <f>"李静雯"</f>
        <v>李静雯</v>
      </c>
    </row>
    <row r="83" customHeight="1" spans="1:4">
      <c r="A83" s="7" t="str">
        <f t="shared" si="18"/>
        <v>1019</v>
      </c>
      <c r="B83" s="8" t="s">
        <v>15</v>
      </c>
      <c r="C83" s="7" t="str">
        <f>"23410194312"</f>
        <v>23410194312</v>
      </c>
      <c r="D83" s="7" t="str">
        <f>"王鑫"</f>
        <v>王鑫</v>
      </c>
    </row>
    <row r="84" customHeight="1" spans="1:4">
      <c r="A84" s="7" t="str">
        <f t="shared" si="18"/>
        <v>1019</v>
      </c>
      <c r="B84" s="8" t="s">
        <v>15</v>
      </c>
      <c r="C84" s="7" t="str">
        <f>"23410196111"</f>
        <v>23410196111</v>
      </c>
      <c r="D84" s="7" t="str">
        <f>"王秋平"</f>
        <v>王秋平</v>
      </c>
    </row>
    <row r="85" customHeight="1" spans="1:4">
      <c r="A85" s="7" t="str">
        <f t="shared" ref="A85:A90" si="19">"1020"</f>
        <v>1020</v>
      </c>
      <c r="B85" s="8" t="s">
        <v>16</v>
      </c>
      <c r="C85" s="7" t="str">
        <f>"23410203816"</f>
        <v>23410203816</v>
      </c>
      <c r="D85" s="7" t="str">
        <f>"李睿龙"</f>
        <v>李睿龙</v>
      </c>
    </row>
    <row r="86" customHeight="1" spans="1:4">
      <c r="A86" s="7" t="str">
        <f t="shared" si="19"/>
        <v>1020</v>
      </c>
      <c r="B86" s="8" t="s">
        <v>16</v>
      </c>
      <c r="C86" s="7" t="str">
        <f>"23410202105"</f>
        <v>23410202105</v>
      </c>
      <c r="D86" s="7" t="str">
        <f>"田原"</f>
        <v>田原</v>
      </c>
    </row>
    <row r="87" customHeight="1" spans="1:4">
      <c r="A87" s="7" t="str">
        <f t="shared" si="19"/>
        <v>1020</v>
      </c>
      <c r="B87" s="8" t="s">
        <v>16</v>
      </c>
      <c r="C87" s="7" t="str">
        <f>"23410200508"</f>
        <v>23410200508</v>
      </c>
      <c r="D87" s="7" t="str">
        <f>"史念"</f>
        <v>史念</v>
      </c>
    </row>
    <row r="88" customHeight="1" spans="1:4">
      <c r="A88" s="7" t="str">
        <f t="shared" si="19"/>
        <v>1020</v>
      </c>
      <c r="B88" s="8" t="s">
        <v>16</v>
      </c>
      <c r="C88" s="7" t="str">
        <f>"23410202412"</f>
        <v>23410202412</v>
      </c>
      <c r="D88" s="7" t="str">
        <f>"王若宇"</f>
        <v>王若宇</v>
      </c>
    </row>
    <row r="89" customHeight="1" spans="1:4">
      <c r="A89" s="7" t="str">
        <f t="shared" si="19"/>
        <v>1020</v>
      </c>
      <c r="B89" s="8" t="s">
        <v>16</v>
      </c>
      <c r="C89" s="7" t="str">
        <f>"23410200928"</f>
        <v>23410200928</v>
      </c>
      <c r="D89" s="7" t="str">
        <f>"尹妮"</f>
        <v>尹妮</v>
      </c>
    </row>
    <row r="90" customHeight="1" spans="1:4">
      <c r="A90" s="7" t="str">
        <f t="shared" si="19"/>
        <v>1020</v>
      </c>
      <c r="B90" s="8" t="s">
        <v>16</v>
      </c>
      <c r="C90" s="7" t="str">
        <f>"23410205201"</f>
        <v>23410205201</v>
      </c>
      <c r="D90" s="7" t="str">
        <f>"邢龙"</f>
        <v>邢龙</v>
      </c>
    </row>
    <row r="91" customHeight="1" spans="1:4">
      <c r="A91" s="7" t="str">
        <f t="shared" ref="A91:A93" si="20">"1021"</f>
        <v>1021</v>
      </c>
      <c r="B91" s="8" t="s">
        <v>16</v>
      </c>
      <c r="C91" s="7" t="str">
        <f>"23410213328"</f>
        <v>23410213328</v>
      </c>
      <c r="D91" s="7" t="str">
        <f>"靳贵文"</f>
        <v>靳贵文</v>
      </c>
    </row>
    <row r="92" customHeight="1" spans="1:4">
      <c r="A92" s="7" t="str">
        <f t="shared" si="20"/>
        <v>1021</v>
      </c>
      <c r="B92" s="8" t="s">
        <v>16</v>
      </c>
      <c r="C92" s="7" t="str">
        <f>"23410217307"</f>
        <v>23410217307</v>
      </c>
      <c r="D92" s="7" t="str">
        <f>"贾涵源"</f>
        <v>贾涵源</v>
      </c>
    </row>
    <row r="93" customHeight="1" spans="1:4">
      <c r="A93" s="7" t="str">
        <f t="shared" si="20"/>
        <v>1021</v>
      </c>
      <c r="B93" s="8" t="s">
        <v>16</v>
      </c>
      <c r="C93" s="7" t="str">
        <f>"23410210729"</f>
        <v>23410210729</v>
      </c>
      <c r="D93" s="7" t="str">
        <f>"黄姗"</f>
        <v>黄姗</v>
      </c>
    </row>
    <row r="94" customHeight="1" spans="1:4">
      <c r="A94" s="7" t="str">
        <f t="shared" ref="A94:A96" si="21">"1022"</f>
        <v>1022</v>
      </c>
      <c r="B94" s="8" t="s">
        <v>16</v>
      </c>
      <c r="C94" s="7" t="str">
        <f>"23410223805"</f>
        <v>23410223805</v>
      </c>
      <c r="D94" s="7" t="str">
        <f>"李文杰"</f>
        <v>李文杰</v>
      </c>
    </row>
    <row r="95" customHeight="1" spans="1:4">
      <c r="A95" s="7" t="str">
        <f t="shared" si="21"/>
        <v>1022</v>
      </c>
      <c r="B95" s="8" t="s">
        <v>16</v>
      </c>
      <c r="C95" s="7" t="str">
        <f>"23410223707"</f>
        <v>23410223707</v>
      </c>
      <c r="D95" s="7" t="str">
        <f>"华远婷"</f>
        <v>华远婷</v>
      </c>
    </row>
    <row r="96" customHeight="1" spans="1:4">
      <c r="A96" s="7" t="str">
        <f t="shared" si="21"/>
        <v>1022</v>
      </c>
      <c r="B96" s="8" t="s">
        <v>16</v>
      </c>
      <c r="C96" s="7" t="str">
        <f>"23410222607"</f>
        <v>23410222607</v>
      </c>
      <c r="D96" s="7" t="str">
        <f>"任雪"</f>
        <v>任雪</v>
      </c>
    </row>
    <row r="97" customHeight="1" spans="1:4">
      <c r="A97" s="7" t="str">
        <f t="shared" ref="A97:A102" si="22">"1023"</f>
        <v>1023</v>
      </c>
      <c r="B97" s="8" t="s">
        <v>16</v>
      </c>
      <c r="C97" s="7" t="str">
        <f>"23410231707"</f>
        <v>23410231707</v>
      </c>
      <c r="D97" s="7" t="str">
        <f>"仝静怡"</f>
        <v>仝静怡</v>
      </c>
    </row>
    <row r="98" customHeight="1" spans="1:4">
      <c r="A98" s="7" t="str">
        <f t="shared" si="22"/>
        <v>1023</v>
      </c>
      <c r="B98" s="8" t="s">
        <v>16</v>
      </c>
      <c r="C98" s="7" t="str">
        <f>"23410234827"</f>
        <v>23410234827</v>
      </c>
      <c r="D98" s="7" t="str">
        <f>"彭洋"</f>
        <v>彭洋</v>
      </c>
    </row>
    <row r="99" customHeight="1" spans="1:4">
      <c r="A99" s="7" t="str">
        <f t="shared" si="22"/>
        <v>1023</v>
      </c>
      <c r="B99" s="8" t="s">
        <v>16</v>
      </c>
      <c r="C99" s="7" t="str">
        <f>"23410236426"</f>
        <v>23410236426</v>
      </c>
      <c r="D99" s="7" t="str">
        <f>"丁玲"</f>
        <v>丁玲</v>
      </c>
    </row>
    <row r="100" customHeight="1" spans="1:4">
      <c r="A100" s="7" t="str">
        <f t="shared" si="22"/>
        <v>1023</v>
      </c>
      <c r="B100" s="8" t="s">
        <v>16</v>
      </c>
      <c r="C100" s="7" t="str">
        <f>"23410232213"</f>
        <v>23410232213</v>
      </c>
      <c r="D100" s="7" t="str">
        <f>"魏新颖"</f>
        <v>魏新颖</v>
      </c>
    </row>
    <row r="101" customHeight="1" spans="1:4">
      <c r="A101" s="7" t="str">
        <f t="shared" si="22"/>
        <v>1023</v>
      </c>
      <c r="B101" s="8" t="s">
        <v>16</v>
      </c>
      <c r="C101" s="7" t="str">
        <f>"23410230330"</f>
        <v>23410230330</v>
      </c>
      <c r="D101" s="7" t="str">
        <f>"郑旭阳"</f>
        <v>郑旭阳</v>
      </c>
    </row>
    <row r="102" customHeight="1" spans="1:4">
      <c r="A102" s="7" t="str">
        <f t="shared" si="22"/>
        <v>1023</v>
      </c>
      <c r="B102" s="8" t="s">
        <v>16</v>
      </c>
      <c r="C102" s="7" t="str">
        <f>"23410234612"</f>
        <v>23410234612</v>
      </c>
      <c r="D102" s="7" t="str">
        <f>"王建颖"</f>
        <v>王建颖</v>
      </c>
    </row>
    <row r="103" customHeight="1" spans="1:4">
      <c r="A103" s="7" t="str">
        <f t="shared" ref="A103:A105" si="23">"1024"</f>
        <v>1024</v>
      </c>
      <c r="B103" s="8" t="s">
        <v>16</v>
      </c>
      <c r="C103" s="7" t="str">
        <f>"23410245304"</f>
        <v>23410245304</v>
      </c>
      <c r="D103" s="7" t="str">
        <f>"王志远"</f>
        <v>王志远</v>
      </c>
    </row>
    <row r="104" customHeight="1" spans="1:4">
      <c r="A104" s="7" t="str">
        <f t="shared" si="23"/>
        <v>1024</v>
      </c>
      <c r="B104" s="8" t="s">
        <v>16</v>
      </c>
      <c r="C104" s="7" t="str">
        <f>"23410244409"</f>
        <v>23410244409</v>
      </c>
      <c r="D104" s="7" t="str">
        <f>"李文坛"</f>
        <v>李文坛</v>
      </c>
    </row>
    <row r="105" customHeight="1" spans="1:4">
      <c r="A105" s="7" t="str">
        <f t="shared" si="23"/>
        <v>1024</v>
      </c>
      <c r="B105" s="8" t="s">
        <v>16</v>
      </c>
      <c r="C105" s="7" t="str">
        <f>"23410242510"</f>
        <v>23410242510</v>
      </c>
      <c r="D105" s="7" t="str">
        <f>"王森"</f>
        <v>王森</v>
      </c>
    </row>
    <row r="106" customHeight="1" spans="1:4">
      <c r="A106" s="7" t="str">
        <f t="shared" ref="A106:A108" si="24">"1025"</f>
        <v>1025</v>
      </c>
      <c r="B106" s="8" t="s">
        <v>16</v>
      </c>
      <c r="C106" s="7" t="str">
        <f>"23410253609"</f>
        <v>23410253609</v>
      </c>
      <c r="D106" s="7" t="str">
        <f>"李大朋"</f>
        <v>李大朋</v>
      </c>
    </row>
    <row r="107" customHeight="1" spans="1:4">
      <c r="A107" s="7" t="str">
        <f t="shared" si="24"/>
        <v>1025</v>
      </c>
      <c r="B107" s="8" t="s">
        <v>16</v>
      </c>
      <c r="C107" s="7" t="str">
        <f>"23410252729"</f>
        <v>23410252729</v>
      </c>
      <c r="D107" s="7" t="str">
        <f>"张东升"</f>
        <v>张东升</v>
      </c>
    </row>
    <row r="108" customHeight="1" spans="1:4">
      <c r="A108" s="7" t="str">
        <f t="shared" si="24"/>
        <v>1025</v>
      </c>
      <c r="B108" s="8" t="s">
        <v>16</v>
      </c>
      <c r="C108" s="7" t="str">
        <f>"23410257214"</f>
        <v>23410257214</v>
      </c>
      <c r="D108" s="7" t="str">
        <f>"杨鑫"</f>
        <v>杨鑫</v>
      </c>
    </row>
    <row r="109" customHeight="1" spans="1:4">
      <c r="A109" s="7" t="str">
        <f t="shared" ref="A109:A114" si="25">"1026"</f>
        <v>1026</v>
      </c>
      <c r="B109" s="8" t="s">
        <v>17</v>
      </c>
      <c r="C109" s="7" t="str">
        <f>"23410261701"</f>
        <v>23410261701</v>
      </c>
      <c r="D109" s="7" t="str">
        <f>"杨鹏"</f>
        <v>杨鹏</v>
      </c>
    </row>
    <row r="110" customHeight="1" spans="1:4">
      <c r="A110" s="7" t="str">
        <f t="shared" si="25"/>
        <v>1026</v>
      </c>
      <c r="B110" s="8" t="s">
        <v>17</v>
      </c>
      <c r="C110" s="7" t="str">
        <f>"23410264611"</f>
        <v>23410264611</v>
      </c>
      <c r="D110" s="7" t="str">
        <f>"闫统军"</f>
        <v>闫统军</v>
      </c>
    </row>
    <row r="111" customHeight="1" spans="1:4">
      <c r="A111" s="7" t="str">
        <f t="shared" si="25"/>
        <v>1026</v>
      </c>
      <c r="B111" s="8" t="s">
        <v>17</v>
      </c>
      <c r="C111" s="7" t="str">
        <f>"23410267029"</f>
        <v>23410267029</v>
      </c>
      <c r="D111" s="7" t="str">
        <f>"张婵"</f>
        <v>张婵</v>
      </c>
    </row>
    <row r="112" customHeight="1" spans="1:4">
      <c r="A112" s="7" t="str">
        <f t="shared" si="25"/>
        <v>1026</v>
      </c>
      <c r="B112" s="8" t="s">
        <v>17</v>
      </c>
      <c r="C112" s="7" t="str">
        <f>"23410261005"</f>
        <v>23410261005</v>
      </c>
      <c r="D112" s="7" t="str">
        <f>"李鑫月"</f>
        <v>李鑫月</v>
      </c>
    </row>
    <row r="113" customHeight="1" spans="1:4">
      <c r="A113" s="7" t="str">
        <f t="shared" si="25"/>
        <v>1026</v>
      </c>
      <c r="B113" s="8" t="s">
        <v>17</v>
      </c>
      <c r="C113" s="7" t="str">
        <f>"23410261522"</f>
        <v>23410261522</v>
      </c>
      <c r="D113" s="7" t="str">
        <f>"程贝贝"</f>
        <v>程贝贝</v>
      </c>
    </row>
    <row r="114" customHeight="1" spans="1:4">
      <c r="A114" s="7" t="str">
        <f t="shared" si="25"/>
        <v>1026</v>
      </c>
      <c r="B114" s="8" t="s">
        <v>17</v>
      </c>
      <c r="C114" s="7" t="str">
        <f>"23410264728"</f>
        <v>23410264728</v>
      </c>
      <c r="D114" s="7" t="str">
        <f>"牛妍"</f>
        <v>牛妍</v>
      </c>
    </row>
    <row r="115" customHeight="1" spans="1:4">
      <c r="A115" s="7" t="str">
        <f t="shared" ref="A115:A123" si="26">"1027"</f>
        <v>1027</v>
      </c>
      <c r="B115" s="8" t="s">
        <v>18</v>
      </c>
      <c r="C115" s="7" t="str">
        <f>"23410270503"</f>
        <v>23410270503</v>
      </c>
      <c r="D115" s="7" t="str">
        <f>"李俊锋"</f>
        <v>李俊锋</v>
      </c>
    </row>
    <row r="116" customHeight="1" spans="1:4">
      <c r="A116" s="7" t="str">
        <f t="shared" si="26"/>
        <v>1027</v>
      </c>
      <c r="B116" s="8" t="s">
        <v>18</v>
      </c>
      <c r="C116" s="7" t="str">
        <f>"23410274023"</f>
        <v>23410274023</v>
      </c>
      <c r="D116" s="7" t="str">
        <f>"丁照娅"</f>
        <v>丁照娅</v>
      </c>
    </row>
    <row r="117" customHeight="1" spans="1:4">
      <c r="A117" s="7" t="str">
        <f t="shared" si="26"/>
        <v>1027</v>
      </c>
      <c r="B117" s="8" t="s">
        <v>18</v>
      </c>
      <c r="C117" s="7" t="str">
        <f>"23410276526"</f>
        <v>23410276526</v>
      </c>
      <c r="D117" s="7" t="str">
        <f>"孟浩洁"</f>
        <v>孟浩洁</v>
      </c>
    </row>
    <row r="118" customHeight="1" spans="1:4">
      <c r="A118" s="7" t="str">
        <f t="shared" si="26"/>
        <v>1027</v>
      </c>
      <c r="B118" s="8" t="s">
        <v>18</v>
      </c>
      <c r="C118" s="7" t="str">
        <f>"23410270724"</f>
        <v>23410270724</v>
      </c>
      <c r="D118" s="7" t="str">
        <f>"苏振伟"</f>
        <v>苏振伟</v>
      </c>
    </row>
    <row r="119" customHeight="1" spans="1:4">
      <c r="A119" s="7" t="str">
        <f t="shared" si="26"/>
        <v>1027</v>
      </c>
      <c r="B119" s="8" t="s">
        <v>18</v>
      </c>
      <c r="C119" s="7" t="str">
        <f>"23410272124"</f>
        <v>23410272124</v>
      </c>
      <c r="D119" s="7" t="str">
        <f>"李梦雅"</f>
        <v>李梦雅</v>
      </c>
    </row>
    <row r="120" customHeight="1" spans="1:4">
      <c r="A120" s="7" t="str">
        <f t="shared" si="26"/>
        <v>1027</v>
      </c>
      <c r="B120" s="8" t="s">
        <v>18</v>
      </c>
      <c r="C120" s="7" t="str">
        <f>"23410272314"</f>
        <v>23410272314</v>
      </c>
      <c r="D120" s="7" t="str">
        <f>"郑玉苗"</f>
        <v>郑玉苗</v>
      </c>
    </row>
    <row r="121" customHeight="1" spans="1:4">
      <c r="A121" s="7" t="str">
        <f t="shared" si="26"/>
        <v>1027</v>
      </c>
      <c r="B121" s="8" t="s">
        <v>18</v>
      </c>
      <c r="C121" s="7" t="str">
        <f>"23410273225"</f>
        <v>23410273225</v>
      </c>
      <c r="D121" s="7" t="str">
        <f>"王思臣"</f>
        <v>王思臣</v>
      </c>
    </row>
    <row r="122" customHeight="1" spans="1:4">
      <c r="A122" s="7" t="str">
        <f t="shared" si="26"/>
        <v>1027</v>
      </c>
      <c r="B122" s="8" t="s">
        <v>18</v>
      </c>
      <c r="C122" s="7" t="str">
        <f>"23410273919"</f>
        <v>23410273919</v>
      </c>
      <c r="D122" s="7" t="str">
        <f>"刘学坤"</f>
        <v>刘学坤</v>
      </c>
    </row>
    <row r="123" customHeight="1" spans="1:4">
      <c r="A123" s="7" t="str">
        <f t="shared" si="26"/>
        <v>1027</v>
      </c>
      <c r="B123" s="8" t="s">
        <v>18</v>
      </c>
      <c r="C123" s="7" t="str">
        <f>"23410272908"</f>
        <v>23410272908</v>
      </c>
      <c r="D123" s="7" t="str">
        <f>"赵效贤"</f>
        <v>赵效贤</v>
      </c>
    </row>
    <row r="124" customHeight="1" spans="1:4">
      <c r="A124" s="7" t="str">
        <f t="shared" ref="A124:A132" si="27">"1028"</f>
        <v>1028</v>
      </c>
      <c r="B124" s="8" t="s">
        <v>19</v>
      </c>
      <c r="C124" s="7" t="str">
        <f>"23410284608"</f>
        <v>23410284608</v>
      </c>
      <c r="D124" s="7" t="str">
        <f>"吕玉洁"</f>
        <v>吕玉洁</v>
      </c>
    </row>
    <row r="125" customHeight="1" spans="1:4">
      <c r="A125" s="7" t="str">
        <f t="shared" si="27"/>
        <v>1028</v>
      </c>
      <c r="B125" s="8" t="s">
        <v>19</v>
      </c>
      <c r="C125" s="7" t="str">
        <f>"23410286714"</f>
        <v>23410286714</v>
      </c>
      <c r="D125" s="7" t="str">
        <f>"赵辉"</f>
        <v>赵辉</v>
      </c>
    </row>
    <row r="126" customHeight="1" spans="1:4">
      <c r="A126" s="7" t="str">
        <f t="shared" si="27"/>
        <v>1028</v>
      </c>
      <c r="B126" s="8" t="s">
        <v>19</v>
      </c>
      <c r="C126" s="7" t="str">
        <f>"23410283120"</f>
        <v>23410283120</v>
      </c>
      <c r="D126" s="7" t="str">
        <f>"刘顺承"</f>
        <v>刘顺承</v>
      </c>
    </row>
    <row r="127" customHeight="1" spans="1:4">
      <c r="A127" s="7" t="str">
        <f t="shared" si="27"/>
        <v>1028</v>
      </c>
      <c r="B127" s="8" t="s">
        <v>19</v>
      </c>
      <c r="C127" s="7" t="str">
        <f>"23410280405"</f>
        <v>23410280405</v>
      </c>
      <c r="D127" s="7" t="str">
        <f>"张宇"</f>
        <v>张宇</v>
      </c>
    </row>
    <row r="128" customHeight="1" spans="1:4">
      <c r="A128" s="7" t="str">
        <f t="shared" si="27"/>
        <v>1028</v>
      </c>
      <c r="B128" s="8" t="s">
        <v>19</v>
      </c>
      <c r="C128" s="7" t="str">
        <f>"23410281402"</f>
        <v>23410281402</v>
      </c>
      <c r="D128" s="7" t="str">
        <f>"冉怀琛"</f>
        <v>冉怀琛</v>
      </c>
    </row>
    <row r="129" customHeight="1" spans="1:4">
      <c r="A129" s="7" t="str">
        <f t="shared" si="27"/>
        <v>1028</v>
      </c>
      <c r="B129" s="8" t="s">
        <v>19</v>
      </c>
      <c r="C129" s="7" t="str">
        <f>"23410283115"</f>
        <v>23410283115</v>
      </c>
      <c r="D129" s="7" t="str">
        <f>"贺佳良"</f>
        <v>贺佳良</v>
      </c>
    </row>
    <row r="130" customHeight="1" spans="1:4">
      <c r="A130" s="7" t="str">
        <f t="shared" si="27"/>
        <v>1028</v>
      </c>
      <c r="B130" s="8" t="s">
        <v>19</v>
      </c>
      <c r="C130" s="7" t="str">
        <f>"23410281010"</f>
        <v>23410281010</v>
      </c>
      <c r="D130" s="7" t="str">
        <f>"王梦媛"</f>
        <v>王梦媛</v>
      </c>
    </row>
    <row r="131" customHeight="1" spans="1:4">
      <c r="A131" s="7" t="str">
        <f t="shared" si="27"/>
        <v>1028</v>
      </c>
      <c r="B131" s="8" t="s">
        <v>19</v>
      </c>
      <c r="C131" s="7" t="str">
        <f>"23410286701"</f>
        <v>23410286701</v>
      </c>
      <c r="D131" s="7" t="str">
        <f>"李沛杰"</f>
        <v>李沛杰</v>
      </c>
    </row>
    <row r="132" customHeight="1" spans="1:4">
      <c r="A132" s="7" t="str">
        <f t="shared" si="27"/>
        <v>1028</v>
      </c>
      <c r="B132" s="8" t="s">
        <v>19</v>
      </c>
      <c r="C132" s="7" t="str">
        <f>"23410284003"</f>
        <v>23410284003</v>
      </c>
      <c r="D132" s="7" t="str">
        <f>"王金虎"</f>
        <v>王金虎</v>
      </c>
    </row>
    <row r="133" customHeight="1" spans="1:4">
      <c r="A133" s="7" t="str">
        <f t="shared" ref="A133:A138" si="28">"1029"</f>
        <v>1029</v>
      </c>
      <c r="B133" s="8" t="s">
        <v>20</v>
      </c>
      <c r="C133" s="7" t="str">
        <f>"23410295214"</f>
        <v>23410295214</v>
      </c>
      <c r="D133" s="7" t="str">
        <f>"张鑫鑫"</f>
        <v>张鑫鑫</v>
      </c>
    </row>
    <row r="134" customHeight="1" spans="1:4">
      <c r="A134" s="7" t="str">
        <f t="shared" si="28"/>
        <v>1029</v>
      </c>
      <c r="B134" s="8" t="s">
        <v>20</v>
      </c>
      <c r="C134" s="7" t="str">
        <f>"23410294017"</f>
        <v>23410294017</v>
      </c>
      <c r="D134" s="7" t="str">
        <f>"叶青茹"</f>
        <v>叶青茹</v>
      </c>
    </row>
    <row r="135" customHeight="1" spans="1:4">
      <c r="A135" s="7" t="str">
        <f t="shared" si="28"/>
        <v>1029</v>
      </c>
      <c r="B135" s="8" t="s">
        <v>20</v>
      </c>
      <c r="C135" s="7" t="str">
        <f>"23410295515"</f>
        <v>23410295515</v>
      </c>
      <c r="D135" s="7" t="str">
        <f>"毛帅领"</f>
        <v>毛帅领</v>
      </c>
    </row>
    <row r="136" customHeight="1" spans="1:4">
      <c r="A136" s="7" t="str">
        <f t="shared" si="28"/>
        <v>1029</v>
      </c>
      <c r="B136" s="8" t="s">
        <v>20</v>
      </c>
      <c r="C136" s="7" t="str">
        <f>"23410293917"</f>
        <v>23410293917</v>
      </c>
      <c r="D136" s="7" t="str">
        <f>"李延"</f>
        <v>李延</v>
      </c>
    </row>
    <row r="137" customHeight="1" spans="1:4">
      <c r="A137" s="7" t="str">
        <f t="shared" si="28"/>
        <v>1029</v>
      </c>
      <c r="B137" s="8" t="s">
        <v>20</v>
      </c>
      <c r="C137" s="7" t="str">
        <f>"23410292415"</f>
        <v>23410292415</v>
      </c>
      <c r="D137" s="7" t="str">
        <f>"杜泽宇"</f>
        <v>杜泽宇</v>
      </c>
    </row>
    <row r="138" customHeight="1" spans="1:4">
      <c r="A138" s="7" t="str">
        <f t="shared" si="28"/>
        <v>1029</v>
      </c>
      <c r="B138" s="8" t="s">
        <v>20</v>
      </c>
      <c r="C138" s="7" t="str">
        <f>"23410296506"</f>
        <v>23410296506</v>
      </c>
      <c r="D138" s="7" t="str">
        <f>"李雯"</f>
        <v>李雯</v>
      </c>
    </row>
    <row r="139" customHeight="1" spans="1:4">
      <c r="A139" s="7" t="str">
        <f t="shared" ref="A139:A141" si="29">"1030"</f>
        <v>1030</v>
      </c>
      <c r="B139" s="8" t="s">
        <v>20</v>
      </c>
      <c r="C139" s="7" t="str">
        <f>"23410304410"</f>
        <v>23410304410</v>
      </c>
      <c r="D139" s="7" t="str">
        <f>"任梓铭"</f>
        <v>任梓铭</v>
      </c>
    </row>
    <row r="140" customHeight="1" spans="1:4">
      <c r="A140" s="7" t="str">
        <f t="shared" si="29"/>
        <v>1030</v>
      </c>
      <c r="B140" s="8" t="s">
        <v>20</v>
      </c>
      <c r="C140" s="7" t="str">
        <f>"23410301927"</f>
        <v>23410301927</v>
      </c>
      <c r="D140" s="7" t="str">
        <f>"赵晨一"</f>
        <v>赵晨一</v>
      </c>
    </row>
    <row r="141" customHeight="1" spans="1:4">
      <c r="A141" s="7" t="str">
        <f t="shared" si="29"/>
        <v>1030</v>
      </c>
      <c r="B141" s="8" t="s">
        <v>20</v>
      </c>
      <c r="C141" s="7" t="str">
        <f>"23410301613"</f>
        <v>23410301613</v>
      </c>
      <c r="D141" s="7" t="str">
        <f>"马骏"</f>
        <v>马骏</v>
      </c>
    </row>
    <row r="142" customHeight="1" spans="1:4">
      <c r="A142" s="7" t="str">
        <f t="shared" ref="A142:A144" si="30">"1031"</f>
        <v>1031</v>
      </c>
      <c r="B142" s="8" t="s">
        <v>20</v>
      </c>
      <c r="C142" s="7" t="str">
        <f>"23410310230"</f>
        <v>23410310230</v>
      </c>
      <c r="D142" s="7" t="str">
        <f>"张留洋"</f>
        <v>张留洋</v>
      </c>
    </row>
    <row r="143" customHeight="1" spans="1:4">
      <c r="A143" s="7" t="str">
        <f t="shared" si="30"/>
        <v>1031</v>
      </c>
      <c r="B143" s="8" t="s">
        <v>20</v>
      </c>
      <c r="C143" s="7" t="str">
        <f>"23410310422"</f>
        <v>23410310422</v>
      </c>
      <c r="D143" s="7" t="str">
        <f>"张春艳"</f>
        <v>张春艳</v>
      </c>
    </row>
    <row r="144" customHeight="1" spans="1:4">
      <c r="A144" s="7" t="str">
        <f t="shared" si="30"/>
        <v>1031</v>
      </c>
      <c r="B144" s="8" t="s">
        <v>20</v>
      </c>
      <c r="C144" s="7" t="str">
        <f>"23410311813"</f>
        <v>23410311813</v>
      </c>
      <c r="D144" s="7" t="str">
        <f>"李冰"</f>
        <v>李冰</v>
      </c>
    </row>
    <row r="145" customHeight="1" spans="1:4">
      <c r="A145" s="7" t="str">
        <f t="shared" ref="A145:A150" si="31">"1032"</f>
        <v>1032</v>
      </c>
      <c r="B145" s="8" t="s">
        <v>21</v>
      </c>
      <c r="C145" s="7" t="str">
        <f>"23410320104"</f>
        <v>23410320104</v>
      </c>
      <c r="D145" s="7" t="str">
        <f>"叶柯洒"</f>
        <v>叶柯洒</v>
      </c>
    </row>
    <row r="146" customHeight="1" spans="1:4">
      <c r="A146" s="7" t="str">
        <f t="shared" si="31"/>
        <v>1032</v>
      </c>
      <c r="B146" s="8" t="s">
        <v>21</v>
      </c>
      <c r="C146" s="7" t="str">
        <f>"23410320119"</f>
        <v>23410320119</v>
      </c>
      <c r="D146" s="7" t="str">
        <f>"李书豪"</f>
        <v>李书豪</v>
      </c>
    </row>
    <row r="147" customHeight="1" spans="1:4">
      <c r="A147" s="7" t="str">
        <f t="shared" si="31"/>
        <v>1032</v>
      </c>
      <c r="B147" s="8" t="s">
        <v>21</v>
      </c>
      <c r="C147" s="7" t="str">
        <f>"23410325001"</f>
        <v>23410325001</v>
      </c>
      <c r="D147" s="7" t="str">
        <f>"郭林林"</f>
        <v>郭林林</v>
      </c>
    </row>
    <row r="148" customHeight="1" spans="1:4">
      <c r="A148" s="7" t="str">
        <f t="shared" si="31"/>
        <v>1032</v>
      </c>
      <c r="B148" s="8" t="s">
        <v>21</v>
      </c>
      <c r="C148" s="7" t="str">
        <f>"23410323319"</f>
        <v>23410323319</v>
      </c>
      <c r="D148" s="7" t="str">
        <f>"闫宏松"</f>
        <v>闫宏松</v>
      </c>
    </row>
    <row r="149" customHeight="1" spans="1:4">
      <c r="A149" s="7" t="str">
        <f t="shared" si="31"/>
        <v>1032</v>
      </c>
      <c r="B149" s="8" t="s">
        <v>21</v>
      </c>
      <c r="C149" s="7" t="str">
        <f>"23410322122"</f>
        <v>23410322122</v>
      </c>
      <c r="D149" s="7" t="str">
        <f>"邢可欣"</f>
        <v>邢可欣</v>
      </c>
    </row>
    <row r="150" customHeight="1" spans="1:4">
      <c r="A150" s="7" t="str">
        <f t="shared" si="31"/>
        <v>1032</v>
      </c>
      <c r="B150" s="8" t="s">
        <v>21</v>
      </c>
      <c r="C150" s="7" t="str">
        <f>"23410324517"</f>
        <v>23410324517</v>
      </c>
      <c r="D150" s="7" t="str">
        <f>"路明生"</f>
        <v>路明生</v>
      </c>
    </row>
    <row r="151" customHeight="1" spans="1:4">
      <c r="A151" s="7" t="str">
        <f t="shared" ref="A151:A153" si="32">"1033"</f>
        <v>1033</v>
      </c>
      <c r="B151" s="8" t="s">
        <v>21</v>
      </c>
      <c r="C151" s="7" t="str">
        <f>"23410332130"</f>
        <v>23410332130</v>
      </c>
      <c r="D151" s="7" t="str">
        <f>"代雨珊"</f>
        <v>代雨珊</v>
      </c>
    </row>
    <row r="152" customHeight="1" spans="1:4">
      <c r="A152" s="7" t="str">
        <f t="shared" si="32"/>
        <v>1033</v>
      </c>
      <c r="B152" s="8" t="s">
        <v>21</v>
      </c>
      <c r="C152" s="7" t="str">
        <f>"23410335418"</f>
        <v>23410335418</v>
      </c>
      <c r="D152" s="7" t="str">
        <f>"薛瑞"</f>
        <v>薛瑞</v>
      </c>
    </row>
    <row r="153" customHeight="1" spans="1:4">
      <c r="A153" s="7" t="str">
        <f t="shared" si="32"/>
        <v>1033</v>
      </c>
      <c r="B153" s="8" t="s">
        <v>21</v>
      </c>
      <c r="C153" s="7" t="str">
        <f>"23410333320"</f>
        <v>23410333320</v>
      </c>
      <c r="D153" s="7" t="str">
        <f>"赵培菊"</f>
        <v>赵培菊</v>
      </c>
    </row>
    <row r="154" customHeight="1" spans="1:4">
      <c r="A154" s="7" t="str">
        <f t="shared" ref="A154:A156" si="33">"1034"</f>
        <v>1034</v>
      </c>
      <c r="B154" s="8" t="s">
        <v>21</v>
      </c>
      <c r="C154" s="7" t="str">
        <f>"23410343808"</f>
        <v>23410343808</v>
      </c>
      <c r="D154" s="7" t="str">
        <f>"杨扬"</f>
        <v>杨扬</v>
      </c>
    </row>
    <row r="155" customHeight="1" spans="1:4">
      <c r="A155" s="7" t="str">
        <f t="shared" si="33"/>
        <v>1034</v>
      </c>
      <c r="B155" s="8" t="s">
        <v>21</v>
      </c>
      <c r="C155" s="7" t="str">
        <f>"23410344314"</f>
        <v>23410344314</v>
      </c>
      <c r="D155" s="7" t="str">
        <f>"薛冰"</f>
        <v>薛冰</v>
      </c>
    </row>
    <row r="156" customHeight="1" spans="1:4">
      <c r="A156" s="7" t="str">
        <f t="shared" si="33"/>
        <v>1034</v>
      </c>
      <c r="B156" s="8" t="s">
        <v>21</v>
      </c>
      <c r="C156" s="7" t="str">
        <f>"23410343020"</f>
        <v>23410343020</v>
      </c>
      <c r="D156" s="7" t="str">
        <f>"孙双双"</f>
        <v>孙双双</v>
      </c>
    </row>
    <row r="157" customHeight="1" spans="1:4">
      <c r="A157" s="7" t="str">
        <f t="shared" ref="A157:A159" si="34">"1035"</f>
        <v>1035</v>
      </c>
      <c r="B157" s="8" t="s">
        <v>22</v>
      </c>
      <c r="C157" s="7" t="str">
        <f>"23410350305"</f>
        <v>23410350305</v>
      </c>
      <c r="D157" s="7" t="str">
        <f>"吕怡心"</f>
        <v>吕怡心</v>
      </c>
    </row>
    <row r="158" customHeight="1" spans="1:4">
      <c r="A158" s="7" t="str">
        <f t="shared" si="34"/>
        <v>1035</v>
      </c>
      <c r="B158" s="8" t="s">
        <v>22</v>
      </c>
      <c r="C158" s="7" t="str">
        <f>"23410355323"</f>
        <v>23410355323</v>
      </c>
      <c r="D158" s="7" t="str">
        <f>"邢宏超"</f>
        <v>邢宏超</v>
      </c>
    </row>
    <row r="159" customHeight="1" spans="1:4">
      <c r="A159" s="7" t="str">
        <f t="shared" si="34"/>
        <v>1035</v>
      </c>
      <c r="B159" s="8" t="s">
        <v>22</v>
      </c>
      <c r="C159" s="7" t="str">
        <f>"23410350124"</f>
        <v>23410350124</v>
      </c>
      <c r="D159" s="7" t="str">
        <f>"李雪"</f>
        <v>李雪</v>
      </c>
    </row>
    <row r="160" customHeight="1" spans="1:4">
      <c r="A160" s="7" t="str">
        <f t="shared" ref="A160:A162" si="35">"1036"</f>
        <v>1036</v>
      </c>
      <c r="B160" s="8" t="s">
        <v>23</v>
      </c>
      <c r="C160" s="7" t="str">
        <f>"23410362526"</f>
        <v>23410362526</v>
      </c>
      <c r="D160" s="7" t="str">
        <f>"杨应生"</f>
        <v>杨应生</v>
      </c>
    </row>
    <row r="161" customHeight="1" spans="1:4">
      <c r="A161" s="7" t="str">
        <f t="shared" si="35"/>
        <v>1036</v>
      </c>
      <c r="B161" s="8" t="s">
        <v>23</v>
      </c>
      <c r="C161" s="7" t="str">
        <f>"23410363924"</f>
        <v>23410363924</v>
      </c>
      <c r="D161" s="7" t="str">
        <f>"陈黎新"</f>
        <v>陈黎新</v>
      </c>
    </row>
    <row r="162" customHeight="1" spans="1:4">
      <c r="A162" s="7" t="str">
        <f t="shared" si="35"/>
        <v>1036</v>
      </c>
      <c r="B162" s="8" t="s">
        <v>23</v>
      </c>
      <c r="C162" s="7" t="str">
        <f>"23410361808"</f>
        <v>23410361808</v>
      </c>
      <c r="D162" s="7" t="str">
        <f>"曲永平"</f>
        <v>曲永平</v>
      </c>
    </row>
    <row r="163" customHeight="1" spans="1:4">
      <c r="A163" s="7" t="str">
        <f t="shared" ref="A163:A165" si="36">"1037"</f>
        <v>1037</v>
      </c>
      <c r="B163" s="8" t="s">
        <v>23</v>
      </c>
      <c r="C163" s="7" t="str">
        <f>"23410374324"</f>
        <v>23410374324</v>
      </c>
      <c r="D163" s="7" t="str">
        <f>"董路瑶"</f>
        <v>董路瑶</v>
      </c>
    </row>
    <row r="164" customHeight="1" spans="1:4">
      <c r="A164" s="7" t="str">
        <f t="shared" si="36"/>
        <v>1037</v>
      </c>
      <c r="B164" s="8" t="s">
        <v>23</v>
      </c>
      <c r="C164" s="7" t="str">
        <f>"23410374323"</f>
        <v>23410374323</v>
      </c>
      <c r="D164" s="7" t="str">
        <f>"夏涵"</f>
        <v>夏涵</v>
      </c>
    </row>
    <row r="165" customHeight="1" spans="1:4">
      <c r="A165" s="7" t="str">
        <f t="shared" si="36"/>
        <v>1037</v>
      </c>
      <c r="B165" s="8" t="s">
        <v>23</v>
      </c>
      <c r="C165" s="7" t="str">
        <f>"23410377220"</f>
        <v>23410377220</v>
      </c>
      <c r="D165" s="7" t="str">
        <f>"章军"</f>
        <v>章军</v>
      </c>
    </row>
    <row r="166" customHeight="1" spans="1:4">
      <c r="A166" s="7" t="str">
        <f t="shared" ref="A166:A168" si="37">"1038"</f>
        <v>1038</v>
      </c>
      <c r="B166" s="8" t="s">
        <v>23</v>
      </c>
      <c r="C166" s="7" t="str">
        <f>"23410384820"</f>
        <v>23410384820</v>
      </c>
      <c r="D166" s="7" t="str">
        <f>"李汶隆"</f>
        <v>李汶隆</v>
      </c>
    </row>
    <row r="167" customHeight="1" spans="1:4">
      <c r="A167" s="7" t="str">
        <f t="shared" si="37"/>
        <v>1038</v>
      </c>
      <c r="B167" s="8" t="s">
        <v>23</v>
      </c>
      <c r="C167" s="7" t="str">
        <f>"23410380617"</f>
        <v>23410380617</v>
      </c>
      <c r="D167" s="7" t="str">
        <f>"张荣宇"</f>
        <v>张荣宇</v>
      </c>
    </row>
    <row r="168" customHeight="1" spans="1:4">
      <c r="A168" s="7" t="str">
        <f t="shared" si="37"/>
        <v>1038</v>
      </c>
      <c r="B168" s="8" t="s">
        <v>23</v>
      </c>
      <c r="C168" s="7" t="str">
        <f>"23410385528"</f>
        <v>23410385528</v>
      </c>
      <c r="D168" s="7" t="str">
        <f>"李硕"</f>
        <v>李硕</v>
      </c>
    </row>
    <row r="169" customHeight="1" spans="1:4">
      <c r="A169" s="7" t="str">
        <f t="shared" ref="A169:A171" si="38">"1039"</f>
        <v>1039</v>
      </c>
      <c r="B169" s="8" t="s">
        <v>24</v>
      </c>
      <c r="C169" s="7" t="str">
        <f>"23410391112"</f>
        <v>23410391112</v>
      </c>
      <c r="D169" s="7" t="str">
        <f>"卢秋铮"</f>
        <v>卢秋铮</v>
      </c>
    </row>
    <row r="170" customHeight="1" spans="1:4">
      <c r="A170" s="7" t="str">
        <f t="shared" si="38"/>
        <v>1039</v>
      </c>
      <c r="B170" s="8" t="s">
        <v>24</v>
      </c>
      <c r="C170" s="7" t="str">
        <f>"23410394921"</f>
        <v>23410394921</v>
      </c>
      <c r="D170" s="7" t="str">
        <f>"宋玉"</f>
        <v>宋玉</v>
      </c>
    </row>
    <row r="171" customHeight="1" spans="1:4">
      <c r="A171" s="7" t="str">
        <f t="shared" si="38"/>
        <v>1039</v>
      </c>
      <c r="B171" s="8" t="s">
        <v>24</v>
      </c>
      <c r="C171" s="7" t="str">
        <f>"23410393305"</f>
        <v>23410393305</v>
      </c>
      <c r="D171" s="7" t="str">
        <f>"罗磊"</f>
        <v>罗磊</v>
      </c>
    </row>
    <row r="172" customHeight="1" spans="1:4">
      <c r="A172" s="7" t="str">
        <f t="shared" ref="A172:A174" si="39">"1040"</f>
        <v>1040</v>
      </c>
      <c r="B172" s="8" t="s">
        <v>24</v>
      </c>
      <c r="C172" s="7" t="str">
        <f>"23410404625"</f>
        <v>23410404625</v>
      </c>
      <c r="D172" s="7" t="str">
        <f>"汪志康"</f>
        <v>汪志康</v>
      </c>
    </row>
    <row r="173" customHeight="1" spans="1:4">
      <c r="A173" s="7" t="str">
        <f t="shared" si="39"/>
        <v>1040</v>
      </c>
      <c r="B173" s="8" t="s">
        <v>24</v>
      </c>
      <c r="C173" s="7" t="str">
        <f>"23410401923"</f>
        <v>23410401923</v>
      </c>
      <c r="D173" s="7" t="str">
        <f>"刘冰"</f>
        <v>刘冰</v>
      </c>
    </row>
    <row r="174" customHeight="1" spans="1:4">
      <c r="A174" s="7" t="str">
        <f t="shared" si="39"/>
        <v>1040</v>
      </c>
      <c r="B174" s="8" t="s">
        <v>24</v>
      </c>
      <c r="C174" s="7" t="str">
        <f>"23410403818"</f>
        <v>23410403818</v>
      </c>
      <c r="D174" s="7" t="str">
        <f>"杨明传"</f>
        <v>杨明传</v>
      </c>
    </row>
    <row r="175" customHeight="1" spans="1:4">
      <c r="A175" s="7" t="str">
        <f t="shared" ref="A175:A177" si="40">"1041"</f>
        <v>1041</v>
      </c>
      <c r="B175" s="8" t="s">
        <v>24</v>
      </c>
      <c r="C175" s="7" t="str">
        <f>"23410414026"</f>
        <v>23410414026</v>
      </c>
      <c r="D175" s="7" t="str">
        <f>"耿茁"</f>
        <v>耿茁</v>
      </c>
    </row>
    <row r="176" customHeight="1" spans="1:4">
      <c r="A176" s="7" t="str">
        <f t="shared" si="40"/>
        <v>1041</v>
      </c>
      <c r="B176" s="8" t="s">
        <v>24</v>
      </c>
      <c r="C176" s="7" t="str">
        <f>"23410416603"</f>
        <v>23410416603</v>
      </c>
      <c r="D176" s="7" t="str">
        <f>"杨芊"</f>
        <v>杨芊</v>
      </c>
    </row>
    <row r="177" customHeight="1" spans="1:4">
      <c r="A177" s="7" t="str">
        <f t="shared" si="40"/>
        <v>1041</v>
      </c>
      <c r="B177" s="8" t="s">
        <v>24</v>
      </c>
      <c r="C177" s="7" t="str">
        <f>"23410412009"</f>
        <v>23410412009</v>
      </c>
      <c r="D177" s="7" t="str">
        <f>"王香君"</f>
        <v>王香君</v>
      </c>
    </row>
    <row r="178" customHeight="1" spans="1:4">
      <c r="A178" s="7" t="str">
        <f t="shared" ref="A178:A180" si="41">"1042"</f>
        <v>1042</v>
      </c>
      <c r="B178" s="8" t="s">
        <v>25</v>
      </c>
      <c r="C178" s="7" t="str">
        <f>"23410422826"</f>
        <v>23410422826</v>
      </c>
      <c r="D178" s="7" t="str">
        <f>"李雅俊"</f>
        <v>李雅俊</v>
      </c>
    </row>
    <row r="179" customHeight="1" spans="1:4">
      <c r="A179" s="7" t="str">
        <f t="shared" si="41"/>
        <v>1042</v>
      </c>
      <c r="B179" s="8" t="s">
        <v>25</v>
      </c>
      <c r="C179" s="7" t="str">
        <f>"23410426126"</f>
        <v>23410426126</v>
      </c>
      <c r="D179" s="7" t="str">
        <f>"席玲"</f>
        <v>席玲</v>
      </c>
    </row>
    <row r="180" customHeight="1" spans="1:4">
      <c r="A180" s="7" t="str">
        <f t="shared" si="41"/>
        <v>1042</v>
      </c>
      <c r="B180" s="8" t="s">
        <v>25</v>
      </c>
      <c r="C180" s="7" t="str">
        <f>"23410425406"</f>
        <v>23410425406</v>
      </c>
      <c r="D180" s="7" t="str">
        <f>"赵启源"</f>
        <v>赵启源</v>
      </c>
    </row>
    <row r="181" customHeight="1" spans="1:4">
      <c r="A181" s="7" t="str">
        <f t="shared" ref="A181:A183" si="42">"1043"</f>
        <v>1043</v>
      </c>
      <c r="B181" s="8" t="s">
        <v>25</v>
      </c>
      <c r="C181" s="7" t="str">
        <f>"23410433022"</f>
        <v>23410433022</v>
      </c>
      <c r="D181" s="7" t="str">
        <f>"史博文"</f>
        <v>史博文</v>
      </c>
    </row>
    <row r="182" customHeight="1" spans="1:4">
      <c r="A182" s="7" t="str">
        <f t="shared" si="42"/>
        <v>1043</v>
      </c>
      <c r="B182" s="8" t="s">
        <v>25</v>
      </c>
      <c r="C182" s="7" t="str">
        <f>"23410433010"</f>
        <v>23410433010</v>
      </c>
      <c r="D182" s="7" t="str">
        <f>"王金依"</f>
        <v>王金依</v>
      </c>
    </row>
    <row r="183" customHeight="1" spans="1:4">
      <c r="A183" s="7" t="str">
        <f t="shared" si="42"/>
        <v>1043</v>
      </c>
      <c r="B183" s="8" t="s">
        <v>25</v>
      </c>
      <c r="C183" s="7" t="str">
        <f>"23410436924"</f>
        <v>23410436924</v>
      </c>
      <c r="D183" s="7" t="str">
        <f>"郭冰雨"</f>
        <v>郭冰雨</v>
      </c>
    </row>
    <row r="184" customHeight="1" spans="1:4">
      <c r="A184" s="7" t="str">
        <f t="shared" ref="A184:A186" si="43">"1044"</f>
        <v>1044</v>
      </c>
      <c r="B184" s="8" t="s">
        <v>25</v>
      </c>
      <c r="C184" s="7" t="str">
        <f>"23410440530"</f>
        <v>23410440530</v>
      </c>
      <c r="D184" s="7" t="str">
        <f>"刘蒙纳"</f>
        <v>刘蒙纳</v>
      </c>
    </row>
    <row r="185" customHeight="1" spans="1:4">
      <c r="A185" s="7" t="str">
        <f t="shared" si="43"/>
        <v>1044</v>
      </c>
      <c r="B185" s="8" t="s">
        <v>25</v>
      </c>
      <c r="C185" s="7" t="str">
        <f>"23410446803"</f>
        <v>23410446803</v>
      </c>
      <c r="D185" s="7" t="str">
        <f>"马振"</f>
        <v>马振</v>
      </c>
    </row>
    <row r="186" customHeight="1" spans="1:4">
      <c r="A186" s="7" t="str">
        <f t="shared" si="43"/>
        <v>1044</v>
      </c>
      <c r="B186" s="8" t="s">
        <v>25</v>
      </c>
      <c r="C186" s="7" t="str">
        <f>"23410443704"</f>
        <v>23410443704</v>
      </c>
      <c r="D186" s="7" t="str">
        <f>"贾冕"</f>
        <v>贾冕</v>
      </c>
    </row>
    <row r="187" customHeight="1" spans="1:4">
      <c r="A187" s="7" t="str">
        <f t="shared" ref="A187:A189" si="44">"1045"</f>
        <v>1045</v>
      </c>
      <c r="B187" s="8" t="s">
        <v>26</v>
      </c>
      <c r="C187" s="7" t="str">
        <f>"23410452018"</f>
        <v>23410452018</v>
      </c>
      <c r="D187" s="7" t="str">
        <f>"邱明明"</f>
        <v>邱明明</v>
      </c>
    </row>
    <row r="188" customHeight="1" spans="1:4">
      <c r="A188" s="7" t="str">
        <f t="shared" si="44"/>
        <v>1045</v>
      </c>
      <c r="B188" s="8" t="s">
        <v>26</v>
      </c>
      <c r="C188" s="7" t="str">
        <f>"23410455122"</f>
        <v>23410455122</v>
      </c>
      <c r="D188" s="7" t="str">
        <f>"李振宇"</f>
        <v>李振宇</v>
      </c>
    </row>
    <row r="189" customHeight="1" spans="1:4">
      <c r="A189" s="7" t="str">
        <f t="shared" si="44"/>
        <v>1045</v>
      </c>
      <c r="B189" s="8" t="s">
        <v>26</v>
      </c>
      <c r="C189" s="7" t="str">
        <f>"23410456618"</f>
        <v>23410456618</v>
      </c>
      <c r="D189" s="7" t="str">
        <f>"付强"</f>
        <v>付强</v>
      </c>
    </row>
    <row r="190" customHeight="1" spans="1:4">
      <c r="A190" s="7" t="str">
        <f t="shared" ref="A190:A195" si="45">"1046"</f>
        <v>1046</v>
      </c>
      <c r="B190" s="8" t="s">
        <v>26</v>
      </c>
      <c r="C190" s="7" t="str">
        <f>"23410460515"</f>
        <v>23410460515</v>
      </c>
      <c r="D190" s="7" t="str">
        <f>"贾笑骞"</f>
        <v>贾笑骞</v>
      </c>
    </row>
    <row r="191" customHeight="1" spans="1:4">
      <c r="A191" s="7" t="str">
        <f t="shared" si="45"/>
        <v>1046</v>
      </c>
      <c r="B191" s="8" t="s">
        <v>26</v>
      </c>
      <c r="C191" s="7" t="str">
        <f>"23410465107"</f>
        <v>23410465107</v>
      </c>
      <c r="D191" s="7" t="str">
        <f>"姬祥宇"</f>
        <v>姬祥宇</v>
      </c>
    </row>
    <row r="192" customHeight="1" spans="1:4">
      <c r="A192" s="7" t="str">
        <f t="shared" si="45"/>
        <v>1046</v>
      </c>
      <c r="B192" s="8" t="s">
        <v>26</v>
      </c>
      <c r="C192" s="7" t="str">
        <f>"23410462013"</f>
        <v>23410462013</v>
      </c>
      <c r="D192" s="7" t="str">
        <f>"姚文博"</f>
        <v>姚文博</v>
      </c>
    </row>
    <row r="193" customHeight="1" spans="1:4">
      <c r="A193" s="7" t="str">
        <f t="shared" si="45"/>
        <v>1046</v>
      </c>
      <c r="B193" s="8" t="s">
        <v>26</v>
      </c>
      <c r="C193" s="7" t="str">
        <f>"23410460215"</f>
        <v>23410460215</v>
      </c>
      <c r="D193" s="7" t="str">
        <f>"张盼"</f>
        <v>张盼</v>
      </c>
    </row>
    <row r="194" customHeight="1" spans="1:4">
      <c r="A194" s="7" t="str">
        <f t="shared" si="45"/>
        <v>1046</v>
      </c>
      <c r="B194" s="8" t="s">
        <v>26</v>
      </c>
      <c r="C194" s="7" t="str">
        <f>"23410460715"</f>
        <v>23410460715</v>
      </c>
      <c r="D194" s="7" t="str">
        <f>"蔡东胜"</f>
        <v>蔡东胜</v>
      </c>
    </row>
    <row r="195" customHeight="1" spans="1:4">
      <c r="A195" s="7" t="str">
        <f t="shared" si="45"/>
        <v>1046</v>
      </c>
      <c r="B195" s="8" t="s">
        <v>26</v>
      </c>
      <c r="C195" s="7" t="str">
        <f>"23410461017"</f>
        <v>23410461017</v>
      </c>
      <c r="D195" s="7" t="str">
        <f>"郭鹏振"</f>
        <v>郭鹏振</v>
      </c>
    </row>
    <row r="196" customHeight="1" spans="1:4">
      <c r="A196" s="7" t="str">
        <f t="shared" ref="A196:A201" si="46">"1047"</f>
        <v>1047</v>
      </c>
      <c r="B196" s="8" t="s">
        <v>27</v>
      </c>
      <c r="C196" s="7" t="str">
        <f>"23410470519"</f>
        <v>23410470519</v>
      </c>
      <c r="D196" s="7" t="str">
        <f>"辛继超"</f>
        <v>辛继超</v>
      </c>
    </row>
    <row r="197" customHeight="1" spans="1:4">
      <c r="A197" s="7" t="str">
        <f t="shared" si="46"/>
        <v>1047</v>
      </c>
      <c r="B197" s="8" t="s">
        <v>27</v>
      </c>
      <c r="C197" s="7" t="str">
        <f>"23410473107"</f>
        <v>23410473107</v>
      </c>
      <c r="D197" s="7" t="str">
        <f>"张泽源"</f>
        <v>张泽源</v>
      </c>
    </row>
    <row r="198" customHeight="1" spans="1:4">
      <c r="A198" s="7" t="str">
        <f t="shared" si="46"/>
        <v>1047</v>
      </c>
      <c r="B198" s="8" t="s">
        <v>27</v>
      </c>
      <c r="C198" s="7" t="str">
        <f>"23410471920"</f>
        <v>23410471920</v>
      </c>
      <c r="D198" s="7" t="str">
        <f>"刘睿"</f>
        <v>刘睿</v>
      </c>
    </row>
    <row r="199" customHeight="1" spans="1:4">
      <c r="A199" s="7" t="str">
        <f t="shared" si="46"/>
        <v>1047</v>
      </c>
      <c r="B199" s="8" t="s">
        <v>27</v>
      </c>
      <c r="C199" s="7" t="str">
        <f>"23410471609"</f>
        <v>23410471609</v>
      </c>
      <c r="D199" s="7" t="str">
        <f>"许彪"</f>
        <v>许彪</v>
      </c>
    </row>
    <row r="200" customHeight="1" spans="1:4">
      <c r="A200" s="7" t="str">
        <f t="shared" si="46"/>
        <v>1047</v>
      </c>
      <c r="B200" s="8" t="s">
        <v>27</v>
      </c>
      <c r="C200" s="7" t="str">
        <f>"23410476424"</f>
        <v>23410476424</v>
      </c>
      <c r="D200" s="7" t="str">
        <f>"张艺郡"</f>
        <v>张艺郡</v>
      </c>
    </row>
    <row r="201" customHeight="1" spans="1:4">
      <c r="A201" s="7" t="str">
        <f t="shared" si="46"/>
        <v>1047</v>
      </c>
      <c r="B201" s="8" t="s">
        <v>27</v>
      </c>
      <c r="C201" s="7" t="str">
        <f>"23410472410"</f>
        <v>23410472410</v>
      </c>
      <c r="D201" s="7" t="str">
        <f>"孙一洲"</f>
        <v>孙一洲</v>
      </c>
    </row>
    <row r="202" customHeight="1" spans="1:4">
      <c r="A202" s="7" t="str">
        <f t="shared" ref="A202:A207" si="47">"1048"</f>
        <v>1048</v>
      </c>
      <c r="B202" s="8" t="s">
        <v>27</v>
      </c>
      <c r="C202" s="7" t="str">
        <f>"23410480512"</f>
        <v>23410480512</v>
      </c>
      <c r="D202" s="7" t="str">
        <f>"许杰"</f>
        <v>许杰</v>
      </c>
    </row>
    <row r="203" customHeight="1" spans="1:4">
      <c r="A203" s="7" t="str">
        <f t="shared" si="47"/>
        <v>1048</v>
      </c>
      <c r="B203" s="8" t="s">
        <v>27</v>
      </c>
      <c r="C203" s="7" t="str">
        <f>"23410487326"</f>
        <v>23410487326</v>
      </c>
      <c r="D203" s="7" t="str">
        <f>"李啸晗"</f>
        <v>李啸晗</v>
      </c>
    </row>
    <row r="204" customHeight="1" spans="1:4">
      <c r="A204" s="7" t="str">
        <f t="shared" si="47"/>
        <v>1048</v>
      </c>
      <c r="B204" s="8" t="s">
        <v>27</v>
      </c>
      <c r="C204" s="7" t="str">
        <f>"23410481009"</f>
        <v>23410481009</v>
      </c>
      <c r="D204" s="7" t="str">
        <f>"袁一杰"</f>
        <v>袁一杰</v>
      </c>
    </row>
    <row r="205" customHeight="1" spans="1:4">
      <c r="A205" s="7" t="str">
        <f t="shared" si="47"/>
        <v>1048</v>
      </c>
      <c r="B205" s="8" t="s">
        <v>27</v>
      </c>
      <c r="C205" s="7" t="str">
        <f>"23410484326"</f>
        <v>23410484326</v>
      </c>
      <c r="D205" s="7" t="str">
        <f>"林祎"</f>
        <v>林祎</v>
      </c>
    </row>
    <row r="206" customHeight="1" spans="1:4">
      <c r="A206" s="7" t="str">
        <f t="shared" si="47"/>
        <v>1048</v>
      </c>
      <c r="B206" s="8" t="s">
        <v>27</v>
      </c>
      <c r="C206" s="7" t="str">
        <f>"23410481125"</f>
        <v>23410481125</v>
      </c>
      <c r="D206" s="7" t="str">
        <f>"张黎明"</f>
        <v>张黎明</v>
      </c>
    </row>
    <row r="207" customHeight="1" spans="1:4">
      <c r="A207" s="7" t="str">
        <f t="shared" si="47"/>
        <v>1048</v>
      </c>
      <c r="B207" s="8" t="s">
        <v>27</v>
      </c>
      <c r="C207" s="7" t="str">
        <f>"23410485401"</f>
        <v>23410485401</v>
      </c>
      <c r="D207" s="7" t="str">
        <f>"张益博"</f>
        <v>张益博</v>
      </c>
    </row>
    <row r="208" customHeight="1" spans="1:4">
      <c r="A208" s="7" t="str">
        <f t="shared" ref="A208:A210" si="48">"1049"</f>
        <v>1049</v>
      </c>
      <c r="B208" s="8" t="s">
        <v>27</v>
      </c>
      <c r="C208" s="7" t="str">
        <f>"23410495105"</f>
        <v>23410495105</v>
      </c>
      <c r="D208" s="7" t="str">
        <f>"唐桂恒"</f>
        <v>唐桂恒</v>
      </c>
    </row>
    <row r="209" customHeight="1" spans="1:4">
      <c r="A209" s="7" t="str">
        <f t="shared" si="48"/>
        <v>1049</v>
      </c>
      <c r="B209" s="8" t="s">
        <v>27</v>
      </c>
      <c r="C209" s="7" t="str">
        <f>"23410496210"</f>
        <v>23410496210</v>
      </c>
      <c r="D209" s="7" t="str">
        <f>"赵世豪"</f>
        <v>赵世豪</v>
      </c>
    </row>
    <row r="210" customHeight="1" spans="1:4">
      <c r="A210" s="7" t="str">
        <f t="shared" si="48"/>
        <v>1049</v>
      </c>
      <c r="B210" s="8" t="s">
        <v>27</v>
      </c>
      <c r="C210" s="7" t="str">
        <f>"23410496106"</f>
        <v>23410496106</v>
      </c>
      <c r="D210" s="7" t="str">
        <f>"吴朋"</f>
        <v>吴朋</v>
      </c>
    </row>
    <row r="211" customHeight="1" spans="1:4">
      <c r="A211" s="7" t="str">
        <f t="shared" ref="A211:A213" si="49">"1050"</f>
        <v>1050</v>
      </c>
      <c r="B211" s="8" t="s">
        <v>27</v>
      </c>
      <c r="C211" s="7" t="str">
        <f>"23410501407"</f>
        <v>23410501407</v>
      </c>
      <c r="D211" s="7" t="str">
        <f>"杨一婷"</f>
        <v>杨一婷</v>
      </c>
    </row>
    <row r="212" customHeight="1" spans="1:4">
      <c r="A212" s="7" t="str">
        <f t="shared" si="49"/>
        <v>1050</v>
      </c>
      <c r="B212" s="8" t="s">
        <v>27</v>
      </c>
      <c r="C212" s="7" t="str">
        <f>"23410505313"</f>
        <v>23410505313</v>
      </c>
      <c r="D212" s="7" t="str">
        <f>"宋倩影"</f>
        <v>宋倩影</v>
      </c>
    </row>
    <row r="213" customHeight="1" spans="1:4">
      <c r="A213" s="7" t="str">
        <f t="shared" si="49"/>
        <v>1050</v>
      </c>
      <c r="B213" s="8" t="s">
        <v>27</v>
      </c>
      <c r="C213" s="7" t="str">
        <f>"23410501007"</f>
        <v>23410501007</v>
      </c>
      <c r="D213" s="7" t="str">
        <f>"徐旭旭"</f>
        <v>徐旭旭</v>
      </c>
    </row>
    <row r="214" customHeight="1" spans="1:4">
      <c r="A214" s="7" t="str">
        <f t="shared" ref="A214:A216" si="50">"1051"</f>
        <v>1051</v>
      </c>
      <c r="B214" s="8" t="s">
        <v>28</v>
      </c>
      <c r="C214" s="7" t="str">
        <f>"23410514202"</f>
        <v>23410514202</v>
      </c>
      <c r="D214" s="7" t="str">
        <f>"王严"</f>
        <v>王严</v>
      </c>
    </row>
    <row r="215" customHeight="1" spans="1:4">
      <c r="A215" s="7" t="str">
        <f t="shared" si="50"/>
        <v>1051</v>
      </c>
      <c r="B215" s="8" t="s">
        <v>28</v>
      </c>
      <c r="C215" s="7" t="str">
        <f>"23410511916"</f>
        <v>23410511916</v>
      </c>
      <c r="D215" s="7" t="str">
        <f>"邢若楠"</f>
        <v>邢若楠</v>
      </c>
    </row>
    <row r="216" customHeight="1" spans="1:4">
      <c r="A216" s="7" t="str">
        <f t="shared" si="50"/>
        <v>1051</v>
      </c>
      <c r="B216" s="8" t="s">
        <v>28</v>
      </c>
      <c r="C216" s="7" t="str">
        <f>"23410514606"</f>
        <v>23410514606</v>
      </c>
      <c r="D216" s="7" t="str">
        <f>"宋惠菽"</f>
        <v>宋惠菽</v>
      </c>
    </row>
    <row r="217" customHeight="1" spans="1:4">
      <c r="A217" s="7" t="str">
        <f t="shared" ref="A217:A219" si="51">"1052"</f>
        <v>1052</v>
      </c>
      <c r="B217" s="8" t="s">
        <v>28</v>
      </c>
      <c r="C217" s="7" t="str">
        <f>"23410522323"</f>
        <v>23410522323</v>
      </c>
      <c r="D217" s="7" t="str">
        <f>"袁梦雅"</f>
        <v>袁梦雅</v>
      </c>
    </row>
    <row r="218" customHeight="1" spans="1:4">
      <c r="A218" s="7" t="str">
        <f t="shared" si="51"/>
        <v>1052</v>
      </c>
      <c r="B218" s="8" t="s">
        <v>28</v>
      </c>
      <c r="C218" s="7" t="str">
        <f>"23410525402"</f>
        <v>23410525402</v>
      </c>
      <c r="D218" s="7" t="str">
        <f>"王正阳"</f>
        <v>王正阳</v>
      </c>
    </row>
    <row r="219" customHeight="1" spans="1:4">
      <c r="A219" s="7" t="str">
        <f t="shared" si="51"/>
        <v>1052</v>
      </c>
      <c r="B219" s="8" t="s">
        <v>28</v>
      </c>
      <c r="C219" s="7" t="str">
        <f>"23410524802"</f>
        <v>23410524802</v>
      </c>
      <c r="D219" s="7" t="str">
        <f>"吴怡菲"</f>
        <v>吴怡菲</v>
      </c>
    </row>
    <row r="220" customHeight="1" spans="1:4">
      <c r="A220" s="7" t="str">
        <f t="shared" ref="A220:A225" si="52">"1053"</f>
        <v>1053</v>
      </c>
      <c r="B220" s="8" t="s">
        <v>28</v>
      </c>
      <c r="C220" s="7" t="str">
        <f>"23410533502"</f>
        <v>23410533502</v>
      </c>
      <c r="D220" s="7" t="str">
        <f>"张晨"</f>
        <v>张晨</v>
      </c>
    </row>
    <row r="221" customHeight="1" spans="1:4">
      <c r="A221" s="7" t="str">
        <f t="shared" si="52"/>
        <v>1053</v>
      </c>
      <c r="B221" s="8" t="s">
        <v>28</v>
      </c>
      <c r="C221" s="7" t="str">
        <f>"23410531623"</f>
        <v>23410531623</v>
      </c>
      <c r="D221" s="7" t="str">
        <f>"吴家乐"</f>
        <v>吴家乐</v>
      </c>
    </row>
    <row r="222" customHeight="1" spans="1:4">
      <c r="A222" s="7" t="str">
        <f t="shared" si="52"/>
        <v>1053</v>
      </c>
      <c r="B222" s="8" t="s">
        <v>28</v>
      </c>
      <c r="C222" s="7" t="str">
        <f>"23410530704"</f>
        <v>23410530704</v>
      </c>
      <c r="D222" s="7" t="str">
        <f>"姚睿鸣"</f>
        <v>姚睿鸣</v>
      </c>
    </row>
    <row r="223" customHeight="1" spans="1:4">
      <c r="A223" s="7" t="str">
        <f t="shared" si="52"/>
        <v>1053</v>
      </c>
      <c r="B223" s="8" t="s">
        <v>28</v>
      </c>
      <c r="C223" s="7" t="str">
        <f>"23410534221"</f>
        <v>23410534221</v>
      </c>
      <c r="D223" s="7" t="str">
        <f>"黄闪"</f>
        <v>黄闪</v>
      </c>
    </row>
    <row r="224" customHeight="1" spans="1:4">
      <c r="A224" s="7" t="str">
        <f t="shared" si="52"/>
        <v>1053</v>
      </c>
      <c r="B224" s="8" t="s">
        <v>28</v>
      </c>
      <c r="C224" s="7" t="str">
        <f>"23410534412"</f>
        <v>23410534412</v>
      </c>
      <c r="D224" s="7" t="str">
        <f>"黄燕秋"</f>
        <v>黄燕秋</v>
      </c>
    </row>
    <row r="225" customHeight="1" spans="1:4">
      <c r="A225" s="7" t="str">
        <f t="shared" si="52"/>
        <v>1053</v>
      </c>
      <c r="B225" s="8" t="s">
        <v>28</v>
      </c>
      <c r="C225" s="7" t="str">
        <f>"23410532119"</f>
        <v>23410532119</v>
      </c>
      <c r="D225" s="7" t="str">
        <f>"易若晨"</f>
        <v>易若晨</v>
      </c>
    </row>
    <row r="226" customHeight="1" spans="1:4">
      <c r="A226" s="7" t="str">
        <f t="shared" ref="A226:A228" si="53">"1054"</f>
        <v>1054</v>
      </c>
      <c r="B226" s="8" t="s">
        <v>28</v>
      </c>
      <c r="C226" s="7" t="str">
        <f>"23410542004"</f>
        <v>23410542004</v>
      </c>
      <c r="D226" s="7" t="str">
        <f>"韩世英"</f>
        <v>韩世英</v>
      </c>
    </row>
    <row r="227" customHeight="1" spans="1:4">
      <c r="A227" s="7" t="str">
        <f t="shared" si="53"/>
        <v>1054</v>
      </c>
      <c r="B227" s="8" t="s">
        <v>28</v>
      </c>
      <c r="C227" s="7" t="str">
        <f>"23410541705"</f>
        <v>23410541705</v>
      </c>
      <c r="D227" s="7" t="str">
        <f>"姚均波"</f>
        <v>姚均波</v>
      </c>
    </row>
    <row r="228" customHeight="1" spans="1:4">
      <c r="A228" s="7" t="str">
        <f t="shared" si="53"/>
        <v>1054</v>
      </c>
      <c r="B228" s="8" t="s">
        <v>28</v>
      </c>
      <c r="C228" s="7" t="str">
        <f>"23410540417"</f>
        <v>23410540417</v>
      </c>
      <c r="D228" s="7" t="str">
        <f>"雷宗超"</f>
        <v>雷宗超</v>
      </c>
    </row>
    <row r="229" customHeight="1" spans="1:4">
      <c r="A229" s="7" t="str">
        <f t="shared" ref="A229:A231" si="54">"1055"</f>
        <v>1055</v>
      </c>
      <c r="B229" s="8" t="s">
        <v>28</v>
      </c>
      <c r="C229" s="7" t="str">
        <f>"23410552229"</f>
        <v>23410552229</v>
      </c>
      <c r="D229" s="7" t="str">
        <f>"李慧"</f>
        <v>李慧</v>
      </c>
    </row>
    <row r="230" customHeight="1" spans="1:4">
      <c r="A230" s="7" t="str">
        <f t="shared" si="54"/>
        <v>1055</v>
      </c>
      <c r="B230" s="8" t="s">
        <v>28</v>
      </c>
      <c r="C230" s="7" t="str">
        <f>"23410557212"</f>
        <v>23410557212</v>
      </c>
      <c r="D230" s="7" t="str">
        <f>"葛举坡"</f>
        <v>葛举坡</v>
      </c>
    </row>
    <row r="231" customHeight="1" spans="1:4">
      <c r="A231" s="7" t="str">
        <f t="shared" si="54"/>
        <v>1055</v>
      </c>
      <c r="B231" s="8" t="s">
        <v>28</v>
      </c>
      <c r="C231" s="7" t="str">
        <f>"23410554301"</f>
        <v>23410554301</v>
      </c>
      <c r="D231" s="7" t="str">
        <f>"牛珂鑫"</f>
        <v>牛珂鑫</v>
      </c>
    </row>
    <row r="232" customHeight="1" spans="1:4">
      <c r="A232" s="7" t="str">
        <f t="shared" ref="A232:A234" si="55">"1056"</f>
        <v>1056</v>
      </c>
      <c r="B232" s="8" t="s">
        <v>28</v>
      </c>
      <c r="C232" s="7" t="str">
        <f>"23410565106"</f>
        <v>23410565106</v>
      </c>
      <c r="D232" s="7" t="str">
        <f>"牛露"</f>
        <v>牛露</v>
      </c>
    </row>
    <row r="233" customHeight="1" spans="1:4">
      <c r="A233" s="7" t="str">
        <f t="shared" si="55"/>
        <v>1056</v>
      </c>
      <c r="B233" s="8" t="s">
        <v>28</v>
      </c>
      <c r="C233" s="7" t="str">
        <f>"23410565527"</f>
        <v>23410565527</v>
      </c>
      <c r="D233" s="7" t="str">
        <f>"王晨汐"</f>
        <v>王晨汐</v>
      </c>
    </row>
    <row r="234" customHeight="1" spans="1:4">
      <c r="A234" s="7" t="str">
        <f t="shared" si="55"/>
        <v>1056</v>
      </c>
      <c r="B234" s="8" t="s">
        <v>28</v>
      </c>
      <c r="C234" s="7" t="str">
        <f>"23410567111"</f>
        <v>23410567111</v>
      </c>
      <c r="D234" s="7" t="str">
        <f>"胡雨航"</f>
        <v>胡雨航</v>
      </c>
    </row>
    <row r="235" customHeight="1" spans="1:4">
      <c r="A235" s="7" t="str">
        <f t="shared" ref="A235:A243" si="56">"1057"</f>
        <v>1057</v>
      </c>
      <c r="B235" s="8" t="s">
        <v>29</v>
      </c>
      <c r="C235" s="7" t="str">
        <f>"23410574904"</f>
        <v>23410574904</v>
      </c>
      <c r="D235" s="7" t="str">
        <f>"赵倩"</f>
        <v>赵倩</v>
      </c>
    </row>
    <row r="236" customHeight="1" spans="1:4">
      <c r="A236" s="7" t="str">
        <f t="shared" si="56"/>
        <v>1057</v>
      </c>
      <c r="B236" s="8" t="s">
        <v>29</v>
      </c>
      <c r="C236" s="7" t="str">
        <f>"23410571403"</f>
        <v>23410571403</v>
      </c>
      <c r="D236" s="7" t="str">
        <f>"张子涵"</f>
        <v>张子涵</v>
      </c>
    </row>
    <row r="237" customHeight="1" spans="1:4">
      <c r="A237" s="7" t="str">
        <f t="shared" si="56"/>
        <v>1057</v>
      </c>
      <c r="B237" s="8" t="s">
        <v>29</v>
      </c>
      <c r="C237" s="7" t="str">
        <f>"23410571722"</f>
        <v>23410571722</v>
      </c>
      <c r="D237" s="7" t="str">
        <f>"徐莉婕"</f>
        <v>徐莉婕</v>
      </c>
    </row>
    <row r="238" customHeight="1" spans="1:4">
      <c r="A238" s="7" t="str">
        <f t="shared" si="56"/>
        <v>1057</v>
      </c>
      <c r="B238" s="8" t="s">
        <v>29</v>
      </c>
      <c r="C238" s="7" t="str">
        <f>"23410574303"</f>
        <v>23410574303</v>
      </c>
      <c r="D238" s="7" t="str">
        <f>"刘雯"</f>
        <v>刘雯</v>
      </c>
    </row>
    <row r="239" customHeight="1" spans="1:4">
      <c r="A239" s="7" t="str">
        <f t="shared" si="56"/>
        <v>1057</v>
      </c>
      <c r="B239" s="8" t="s">
        <v>29</v>
      </c>
      <c r="C239" s="7" t="str">
        <f>"23410576518"</f>
        <v>23410576518</v>
      </c>
      <c r="D239" s="7" t="str">
        <f>"王宏政"</f>
        <v>王宏政</v>
      </c>
    </row>
    <row r="240" customHeight="1" spans="1:4">
      <c r="A240" s="7" t="str">
        <f t="shared" si="56"/>
        <v>1057</v>
      </c>
      <c r="B240" s="8" t="s">
        <v>29</v>
      </c>
      <c r="C240" s="7" t="str">
        <f>"23410572325"</f>
        <v>23410572325</v>
      </c>
      <c r="D240" s="7" t="str">
        <f>"赵晨"</f>
        <v>赵晨</v>
      </c>
    </row>
    <row r="241" customHeight="1" spans="1:4">
      <c r="A241" s="7" t="str">
        <f t="shared" si="56"/>
        <v>1057</v>
      </c>
      <c r="B241" s="8" t="s">
        <v>29</v>
      </c>
      <c r="C241" s="7" t="str">
        <f>"23410574007"</f>
        <v>23410574007</v>
      </c>
      <c r="D241" s="7" t="str">
        <f>"孙丹丹"</f>
        <v>孙丹丹</v>
      </c>
    </row>
    <row r="242" customHeight="1" spans="1:4">
      <c r="A242" s="7" t="str">
        <f t="shared" si="56"/>
        <v>1057</v>
      </c>
      <c r="B242" s="8" t="s">
        <v>29</v>
      </c>
      <c r="C242" s="7" t="str">
        <f>"23410573202"</f>
        <v>23410573202</v>
      </c>
      <c r="D242" s="7" t="str">
        <f>"刘栓"</f>
        <v>刘栓</v>
      </c>
    </row>
    <row r="243" customHeight="1" spans="1:4">
      <c r="A243" s="7" t="str">
        <f t="shared" si="56"/>
        <v>1057</v>
      </c>
      <c r="B243" s="8" t="s">
        <v>29</v>
      </c>
      <c r="C243" s="7" t="str">
        <f>"23410573122"</f>
        <v>23410573122</v>
      </c>
      <c r="D243" s="7" t="str">
        <f>"丹明明"</f>
        <v>丹明明</v>
      </c>
    </row>
  </sheetData>
  <mergeCells count="1">
    <mergeCell ref="A2:D2"/>
  </mergeCells>
  <pageMargins left="0.75" right="0.75" top="0.511805555555556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2023-06-01T08:03:00Z</dcterms:created>
  <dcterms:modified xsi:type="dcterms:W3CDTF">2023-06-01T08:22:49Z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7532AC17DB1543BEAB59C2EB0E98EF1C_11</vt:lpwstr>
  </property>
  <property fmtid="{D5CDD505-2E9C-101B-9397-08002B2CF9AE}" pid="3" name="KSOProductBuildVer">
    <vt:lpwstr>2052-11.1.0.14309</vt:lpwstr>
  </property>
</Properties>
</file>