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表" sheetId="1" r:id="rId1"/>
  </sheets>
  <definedNames/>
  <calcPr fullCalcOnLoad="1"/>
</workbook>
</file>

<file path=xl/sharedStrings.xml><?xml version="1.0" encoding="utf-8"?>
<sst xmlns="http://schemas.openxmlformats.org/spreadsheetml/2006/main" count="172" uniqueCount="53">
  <si>
    <t>2023年三亚市卫生系统事业单位公开招聘工作人员资格初审合格人员名单</t>
  </si>
  <si>
    <t>序号</t>
  </si>
  <si>
    <t>报考号</t>
  </si>
  <si>
    <t>报考岗位</t>
  </si>
  <si>
    <t>姓名</t>
  </si>
  <si>
    <t>性别</t>
  </si>
  <si>
    <t>备注</t>
  </si>
  <si>
    <t>0117_新生儿科医师（二）</t>
  </si>
  <si>
    <t>0119_妇产科医师（二）</t>
  </si>
  <si>
    <t>0120_肿瘤科医师（二）</t>
  </si>
  <si>
    <t>0122_麻醉手术科医师</t>
  </si>
  <si>
    <t>0123_烧伤整形科医师（二）</t>
  </si>
  <si>
    <t>0125_神经外科医师（二）</t>
  </si>
  <si>
    <t>0126_口腔全科医师</t>
  </si>
  <si>
    <t>0127_血液净化科医师</t>
  </si>
  <si>
    <t>0128_老年医学科医师</t>
  </si>
  <si>
    <t>0129_感染科医师</t>
  </si>
  <si>
    <t>0130_呼吸与危重症医学科医师</t>
  </si>
  <si>
    <t>0132_重症医学科医师</t>
  </si>
  <si>
    <t>0133_心胸外科医师</t>
  </si>
  <si>
    <t>0134_急诊科医师</t>
  </si>
  <si>
    <t>0135_介入科医师</t>
  </si>
  <si>
    <t>0138_放射科医师</t>
  </si>
  <si>
    <t>0139_功能检查科超声医师</t>
  </si>
  <si>
    <t>0140_功能检查科心电图医师</t>
  </si>
  <si>
    <t>0142_检验技师</t>
  </si>
  <si>
    <t>0201_肿瘤放疗医师</t>
  </si>
  <si>
    <t>0202_肿瘤中心外科医师</t>
  </si>
  <si>
    <t>0203_肿瘤中心内科医师</t>
  </si>
  <si>
    <t>0205_肿瘤中心放射医师</t>
  </si>
  <si>
    <t>0206_核医学医师</t>
  </si>
  <si>
    <t>0207_消化内科医师</t>
  </si>
  <si>
    <t>0208_消化内镜医师</t>
  </si>
  <si>
    <t>0209_呼吸内科医师</t>
  </si>
  <si>
    <t>0210_神经内科医师</t>
  </si>
  <si>
    <t>0219_创伤骨科医师</t>
  </si>
  <si>
    <t>0220_脊柱关节外科医师</t>
  </si>
  <si>
    <t>0222_妇产科医师-1</t>
  </si>
  <si>
    <t>0224_儿科医师</t>
  </si>
  <si>
    <t>0225_眼科医师-1</t>
  </si>
  <si>
    <t>0227_耳鼻喉科医师-1</t>
  </si>
  <si>
    <t>0302_脑外科医师</t>
  </si>
  <si>
    <t>0303_麻醉科医师</t>
  </si>
  <si>
    <t>0304_超声医师</t>
  </si>
  <si>
    <t>0305_重症医学科医师</t>
  </si>
  <si>
    <t>0306_中药制剂研发人员</t>
  </si>
  <si>
    <t>0402_耳鼻喉主任医师</t>
  </si>
  <si>
    <t>0403_儿科副主任医师</t>
  </si>
  <si>
    <t>0404_新生儿副主任医师</t>
  </si>
  <si>
    <t>0405_副主任护师</t>
  </si>
  <si>
    <t>0406_科研人员</t>
  </si>
  <si>
    <t>0407_妇产科医师</t>
  </si>
  <si>
    <t>0408_科研人员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</si>
</sst>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0" fontId="37"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7"/>
  <sheetViews>
    <sheetView tabSelected="1" workbookViewId="0" topLeftCell="A1">
      <pane ySplit="2" topLeftCell="A159" activePane="bottomLeft" state="frozen"/>
      <selection pane="bottomLeft" activeCell="N164" sqref="N164:O164"/>
    </sheetView>
  </sheetViews>
  <sheetFormatPr defaultColWidth="9.00390625" defaultRowHeight="34.5" customHeight="1"/>
  <cols>
    <col min="1" max="1" width="9.00390625" style="2" customWidth="1"/>
    <col min="2" max="2" width="27.140625" style="3" customWidth="1"/>
    <col min="3" max="3" width="28.8515625" style="3" customWidth="1"/>
    <col min="4" max="4" width="8.8515625" style="3" customWidth="1"/>
    <col min="5" max="5" width="8.140625" style="3" customWidth="1"/>
    <col min="6" max="6" width="11.421875" style="3" customWidth="1"/>
    <col min="7" max="16384" width="9.00390625" style="2" customWidth="1"/>
  </cols>
  <sheetData>
    <row r="1" spans="1:6" s="1" customFormat="1" ht="72" customHeight="1">
      <c r="A1" s="4" t="s">
        <v>0</v>
      </c>
      <c r="B1" s="5"/>
      <c r="C1" s="5"/>
      <c r="D1" s="5"/>
      <c r="E1" s="5"/>
      <c r="F1" s="5"/>
    </row>
    <row r="2" spans="1:6" s="1" customFormat="1" ht="34.5" customHeight="1">
      <c r="A2" s="6" t="s">
        <v>1</v>
      </c>
      <c r="B2" s="7" t="s">
        <v>2</v>
      </c>
      <c r="C2" s="7" t="s">
        <v>3</v>
      </c>
      <c r="D2" s="7" t="s">
        <v>4</v>
      </c>
      <c r="E2" s="7" t="s">
        <v>5</v>
      </c>
      <c r="F2" s="7" t="s">
        <v>6</v>
      </c>
    </row>
    <row r="3" spans="1:6" ht="34.5" customHeight="1">
      <c r="A3" s="8">
        <v>1</v>
      </c>
      <c r="B3" s="9" t="str">
        <f>"50332023032123581269147"</f>
        <v>50332023032123581269147</v>
      </c>
      <c r="C3" s="9" t="s">
        <v>7</v>
      </c>
      <c r="D3" s="9" t="str">
        <f>"尹世芹"</f>
        <v>尹世芹</v>
      </c>
      <c r="E3" s="9" t="str">
        <f>"女"</f>
        <v>女</v>
      </c>
      <c r="F3" s="9"/>
    </row>
    <row r="4" spans="1:6" ht="34.5" customHeight="1">
      <c r="A4" s="8">
        <v>2</v>
      </c>
      <c r="B4" s="9" t="str">
        <f>"50332023032613583977406"</f>
        <v>50332023032613583977406</v>
      </c>
      <c r="C4" s="9" t="s">
        <v>7</v>
      </c>
      <c r="D4" s="9" t="str">
        <f>"程珠玄丹"</f>
        <v>程珠玄丹</v>
      </c>
      <c r="E4" s="9" t="str">
        <f>"女"</f>
        <v>女</v>
      </c>
      <c r="F4" s="9"/>
    </row>
    <row r="5" spans="1:6" ht="34.5" customHeight="1">
      <c r="A5" s="8">
        <v>3</v>
      </c>
      <c r="B5" s="9" t="str">
        <f>"50332023032111505764948"</f>
        <v>50332023032111505764948</v>
      </c>
      <c r="C5" s="9" t="s">
        <v>7</v>
      </c>
      <c r="D5" s="9" t="str">
        <f>"林翠东"</f>
        <v>林翠东</v>
      </c>
      <c r="E5" s="9" t="str">
        <f>"女"</f>
        <v>女</v>
      </c>
      <c r="F5" s="9"/>
    </row>
    <row r="6" spans="1:6" ht="34.5" customHeight="1">
      <c r="A6" s="8">
        <v>4</v>
      </c>
      <c r="B6" s="9" t="str">
        <f>"50332023032911241781411"</f>
        <v>50332023032911241781411</v>
      </c>
      <c r="C6" s="9" t="s">
        <v>7</v>
      </c>
      <c r="D6" s="9" t="str">
        <f>"冯海平"</f>
        <v>冯海平</v>
      </c>
      <c r="E6" s="9" t="str">
        <f>"男"</f>
        <v>男</v>
      </c>
      <c r="F6" s="9"/>
    </row>
    <row r="7" spans="1:6" ht="34.5" customHeight="1">
      <c r="A7" s="8">
        <v>5</v>
      </c>
      <c r="B7" s="9" t="str">
        <f>"503320230503184928142708"</f>
        <v>503320230503184928142708</v>
      </c>
      <c r="C7" s="9" t="s">
        <v>7</v>
      </c>
      <c r="D7" s="9" t="str">
        <f>"易迎晴"</f>
        <v>易迎晴</v>
      </c>
      <c r="E7" s="9" t="str">
        <f aca="true" t="shared" si="0" ref="E7:E16">"女"</f>
        <v>女</v>
      </c>
      <c r="F7" s="9"/>
    </row>
    <row r="8" spans="1:6" ht="34.5" customHeight="1">
      <c r="A8" s="8">
        <v>6</v>
      </c>
      <c r="B8" s="9" t="str">
        <f>"50332023032112560565335"</f>
        <v>50332023032112560565335</v>
      </c>
      <c r="C8" s="9" t="s">
        <v>8</v>
      </c>
      <c r="D8" s="9" t="str">
        <f>"林曼"</f>
        <v>林曼</v>
      </c>
      <c r="E8" s="9" t="str">
        <f t="shared" si="0"/>
        <v>女</v>
      </c>
      <c r="F8" s="9"/>
    </row>
    <row r="9" spans="1:6" ht="34.5" customHeight="1">
      <c r="A9" s="8">
        <v>7</v>
      </c>
      <c r="B9" s="9" t="str">
        <f>"50332023032113522065704"</f>
        <v>50332023032113522065704</v>
      </c>
      <c r="C9" s="9" t="s">
        <v>8</v>
      </c>
      <c r="D9" s="9" t="str">
        <f>"黄丽双"</f>
        <v>黄丽双</v>
      </c>
      <c r="E9" s="9" t="str">
        <f t="shared" si="0"/>
        <v>女</v>
      </c>
      <c r="F9" s="9"/>
    </row>
    <row r="10" spans="1:6" ht="34.5" customHeight="1">
      <c r="A10" s="8">
        <v>8</v>
      </c>
      <c r="B10" s="9" t="str">
        <f>"50332023032215420572289"</f>
        <v>50332023032215420572289</v>
      </c>
      <c r="C10" s="9" t="s">
        <v>8</v>
      </c>
      <c r="D10" s="9" t="str">
        <f>"刘晓玉"</f>
        <v>刘晓玉</v>
      </c>
      <c r="E10" s="9" t="str">
        <f t="shared" si="0"/>
        <v>女</v>
      </c>
      <c r="F10" s="9"/>
    </row>
    <row r="11" spans="1:6" ht="34.5" customHeight="1">
      <c r="A11" s="8">
        <v>9</v>
      </c>
      <c r="B11" s="9" t="str">
        <f>"50332023032321130075145"</f>
        <v>50332023032321130075145</v>
      </c>
      <c r="C11" s="9" t="s">
        <v>8</v>
      </c>
      <c r="D11" s="9" t="str">
        <f>"王昭娣"</f>
        <v>王昭娣</v>
      </c>
      <c r="E11" s="9" t="str">
        <f t="shared" si="0"/>
        <v>女</v>
      </c>
      <c r="F11" s="9"/>
    </row>
    <row r="12" spans="1:6" ht="34.5" customHeight="1">
      <c r="A12" s="8">
        <v>10</v>
      </c>
      <c r="B12" s="9" t="str">
        <f>"50332023032218173573124"</f>
        <v>50332023032218173573124</v>
      </c>
      <c r="C12" s="9" t="s">
        <v>8</v>
      </c>
      <c r="D12" s="9" t="str">
        <f>"王亚妹"</f>
        <v>王亚妹</v>
      </c>
      <c r="E12" s="9" t="str">
        <f t="shared" si="0"/>
        <v>女</v>
      </c>
      <c r="F12" s="9"/>
    </row>
    <row r="13" spans="1:6" ht="34.5" customHeight="1">
      <c r="A13" s="8">
        <v>11</v>
      </c>
      <c r="B13" s="9" t="str">
        <f>"50332023032612085077348"</f>
        <v>50332023032612085077348</v>
      </c>
      <c r="C13" s="9" t="s">
        <v>8</v>
      </c>
      <c r="D13" s="9" t="str">
        <f>"姚丽芸"</f>
        <v>姚丽芸</v>
      </c>
      <c r="E13" s="9" t="str">
        <f t="shared" si="0"/>
        <v>女</v>
      </c>
      <c r="F13" s="9"/>
    </row>
    <row r="14" spans="1:6" ht="34.5" customHeight="1">
      <c r="A14" s="8">
        <v>12</v>
      </c>
      <c r="B14" s="9" t="str">
        <f>"50332023032619253977585"</f>
        <v>50332023032619253977585</v>
      </c>
      <c r="C14" s="9" t="s">
        <v>8</v>
      </c>
      <c r="D14" s="9" t="str">
        <f>"周俊伶"</f>
        <v>周俊伶</v>
      </c>
      <c r="E14" s="9" t="str">
        <f t="shared" si="0"/>
        <v>女</v>
      </c>
      <c r="F14" s="9"/>
    </row>
    <row r="15" spans="1:6" ht="34.5" customHeight="1">
      <c r="A15" s="8">
        <v>13</v>
      </c>
      <c r="B15" s="9" t="str">
        <f>"50332023032812554979495"</f>
        <v>50332023032812554979495</v>
      </c>
      <c r="C15" s="9" t="s">
        <v>9</v>
      </c>
      <c r="D15" s="9" t="str">
        <f>"王晓晶"</f>
        <v>王晓晶</v>
      </c>
      <c r="E15" s="9" t="str">
        <f t="shared" si="0"/>
        <v>女</v>
      </c>
      <c r="F15" s="9"/>
    </row>
    <row r="16" spans="1:6" ht="34.5" customHeight="1">
      <c r="A16" s="8">
        <v>14</v>
      </c>
      <c r="B16" s="9" t="str">
        <f>"503320230427163939142599"</f>
        <v>503320230427163939142599</v>
      </c>
      <c r="C16" s="9" t="s">
        <v>9</v>
      </c>
      <c r="D16" s="9" t="str">
        <f>"霍佩瑞"</f>
        <v>霍佩瑞</v>
      </c>
      <c r="E16" s="9" t="str">
        <f t="shared" si="0"/>
        <v>女</v>
      </c>
      <c r="F16" s="9"/>
    </row>
    <row r="17" spans="1:6" ht="34.5" customHeight="1">
      <c r="A17" s="8">
        <v>15</v>
      </c>
      <c r="B17" s="9" t="str">
        <f>"503320230427213512142615"</f>
        <v>503320230427213512142615</v>
      </c>
      <c r="C17" s="9" t="s">
        <v>9</v>
      </c>
      <c r="D17" s="9" t="str">
        <f>"徐旺"</f>
        <v>徐旺</v>
      </c>
      <c r="E17" s="9" t="str">
        <f>"男"</f>
        <v>男</v>
      </c>
      <c r="F17" s="9"/>
    </row>
    <row r="18" spans="1:6" ht="34.5" customHeight="1">
      <c r="A18" s="8">
        <v>16</v>
      </c>
      <c r="B18" s="9" t="str">
        <f>"50332023032209411269710"</f>
        <v>50332023032209411269710</v>
      </c>
      <c r="C18" s="9" t="s">
        <v>10</v>
      </c>
      <c r="D18" s="9" t="str">
        <f>"贾旭"</f>
        <v>贾旭</v>
      </c>
      <c r="E18" s="9" t="str">
        <f>"男"</f>
        <v>男</v>
      </c>
      <c r="F18" s="9"/>
    </row>
    <row r="19" spans="1:6" ht="34.5" customHeight="1">
      <c r="A19" s="8">
        <v>17</v>
      </c>
      <c r="B19" s="9" t="str">
        <f>"50332023032414050075879"</f>
        <v>50332023032414050075879</v>
      </c>
      <c r="C19" s="9" t="s">
        <v>10</v>
      </c>
      <c r="D19" s="9" t="str">
        <f>"高哲"</f>
        <v>高哲</v>
      </c>
      <c r="E19" s="9" t="str">
        <f>"男"</f>
        <v>男</v>
      </c>
      <c r="F19" s="9"/>
    </row>
    <row r="20" spans="1:6" ht="34.5" customHeight="1">
      <c r="A20" s="8">
        <v>18</v>
      </c>
      <c r="B20" s="9" t="str">
        <f>"50332023032517363777034"</f>
        <v>50332023032517363777034</v>
      </c>
      <c r="C20" s="9" t="s">
        <v>10</v>
      </c>
      <c r="D20" s="9" t="str">
        <f>"刘琪"</f>
        <v>刘琪</v>
      </c>
      <c r="E20" s="9" t="str">
        <f>"女"</f>
        <v>女</v>
      </c>
      <c r="F20" s="9"/>
    </row>
    <row r="21" spans="1:6" ht="34.5" customHeight="1">
      <c r="A21" s="8">
        <v>19</v>
      </c>
      <c r="B21" s="9" t="str">
        <f>"50332023032922063884843"</f>
        <v>50332023032922063884843</v>
      </c>
      <c r="C21" s="9" t="s">
        <v>10</v>
      </c>
      <c r="D21" s="9" t="str">
        <f>"欧阳慧"</f>
        <v>欧阳慧</v>
      </c>
      <c r="E21" s="9" t="str">
        <f>"女"</f>
        <v>女</v>
      </c>
      <c r="F21" s="9"/>
    </row>
    <row r="22" spans="1:6" ht="34.5" customHeight="1">
      <c r="A22" s="8">
        <v>20</v>
      </c>
      <c r="B22" s="9" t="str">
        <f>"50332023033000401785090"</f>
        <v>50332023033000401785090</v>
      </c>
      <c r="C22" s="9" t="s">
        <v>10</v>
      </c>
      <c r="D22" s="9" t="str">
        <f>"张光绚"</f>
        <v>张光绚</v>
      </c>
      <c r="E22" s="9" t="str">
        <f>"女"</f>
        <v>女</v>
      </c>
      <c r="F22" s="9"/>
    </row>
    <row r="23" spans="1:6" ht="34.5" customHeight="1">
      <c r="A23" s="8">
        <v>21</v>
      </c>
      <c r="B23" s="9" t="str">
        <f>"50332023032116285566709"</f>
        <v>50332023032116285566709</v>
      </c>
      <c r="C23" s="9" t="s">
        <v>11</v>
      </c>
      <c r="D23" s="9" t="str">
        <f>"张天献"</f>
        <v>张天献</v>
      </c>
      <c r="E23" s="9" t="str">
        <f>"男"</f>
        <v>男</v>
      </c>
      <c r="F23" s="9"/>
    </row>
    <row r="24" spans="1:6" ht="34.5" customHeight="1">
      <c r="A24" s="8">
        <v>22</v>
      </c>
      <c r="B24" s="9" t="str">
        <f>"50332023032117522267169"</f>
        <v>50332023032117522267169</v>
      </c>
      <c r="C24" s="9" t="s">
        <v>11</v>
      </c>
      <c r="D24" s="9" t="str">
        <f>"潘建民"</f>
        <v>潘建民</v>
      </c>
      <c r="E24" s="9" t="str">
        <f>"男"</f>
        <v>男</v>
      </c>
      <c r="F24" s="9"/>
    </row>
    <row r="25" spans="1:6" ht="34.5" customHeight="1">
      <c r="A25" s="8">
        <v>23</v>
      </c>
      <c r="B25" s="9" t="str">
        <f>"50332023032319562375035"</f>
        <v>50332023032319562375035</v>
      </c>
      <c r="C25" s="9" t="s">
        <v>11</v>
      </c>
      <c r="D25" s="9" t="str">
        <f>"于洪钧"</f>
        <v>于洪钧</v>
      </c>
      <c r="E25" s="9" t="str">
        <f>"男"</f>
        <v>男</v>
      </c>
      <c r="F25" s="9"/>
    </row>
    <row r="26" spans="1:6" ht="34.5" customHeight="1">
      <c r="A26" s="8">
        <v>24</v>
      </c>
      <c r="B26" s="9" t="str">
        <f>"50332023032120463768059"</f>
        <v>50332023032120463768059</v>
      </c>
      <c r="C26" s="9" t="s">
        <v>11</v>
      </c>
      <c r="D26" s="9" t="str">
        <f>"李映节"</f>
        <v>李映节</v>
      </c>
      <c r="E26" s="9" t="str">
        <f>"女"</f>
        <v>女</v>
      </c>
      <c r="F26" s="9"/>
    </row>
    <row r="27" spans="1:6" ht="34.5" customHeight="1">
      <c r="A27" s="8">
        <v>25</v>
      </c>
      <c r="B27" s="9" t="str">
        <f>"50332023032921221184717"</f>
        <v>50332023032921221184717</v>
      </c>
      <c r="C27" s="9" t="s">
        <v>11</v>
      </c>
      <c r="D27" s="9" t="str">
        <f>"王康宁"</f>
        <v>王康宁</v>
      </c>
      <c r="E27" s="9" t="str">
        <f>"女"</f>
        <v>女</v>
      </c>
      <c r="F27" s="9"/>
    </row>
    <row r="28" spans="1:6" ht="34.5" customHeight="1">
      <c r="A28" s="8">
        <v>26</v>
      </c>
      <c r="B28" s="9" t="str">
        <f>"50332023032923100584985"</f>
        <v>50332023032923100584985</v>
      </c>
      <c r="C28" s="9" t="s">
        <v>11</v>
      </c>
      <c r="D28" s="9" t="str">
        <f>"吕美娟"</f>
        <v>吕美娟</v>
      </c>
      <c r="E28" s="9" t="str">
        <f>"女"</f>
        <v>女</v>
      </c>
      <c r="F28" s="9"/>
    </row>
    <row r="29" spans="1:6" ht="34.5" customHeight="1">
      <c r="A29" s="8">
        <v>27</v>
      </c>
      <c r="B29" s="9" t="str">
        <f>"50332023032813095079514"</f>
        <v>50332023032813095079514</v>
      </c>
      <c r="C29" s="9" t="s">
        <v>12</v>
      </c>
      <c r="D29" s="9" t="str">
        <f>"黄小淦"</f>
        <v>黄小淦</v>
      </c>
      <c r="E29" s="9" t="str">
        <f>"男"</f>
        <v>男</v>
      </c>
      <c r="F29" s="9"/>
    </row>
    <row r="30" spans="1:6" ht="34.5" customHeight="1">
      <c r="A30" s="8">
        <v>28</v>
      </c>
      <c r="B30" s="9" t="str">
        <f>"50332023032110191064144"</f>
        <v>50332023032110191064144</v>
      </c>
      <c r="C30" s="9" t="s">
        <v>13</v>
      </c>
      <c r="D30" s="9" t="str">
        <f>"崔家钧"</f>
        <v>崔家钧</v>
      </c>
      <c r="E30" s="9" t="str">
        <f>"男"</f>
        <v>男</v>
      </c>
      <c r="F30" s="9"/>
    </row>
    <row r="31" spans="1:6" ht="34.5" customHeight="1">
      <c r="A31" s="8">
        <v>29</v>
      </c>
      <c r="B31" s="9" t="str">
        <f>"50332023032110243064194"</f>
        <v>50332023032110243064194</v>
      </c>
      <c r="C31" s="9" t="s">
        <v>13</v>
      </c>
      <c r="D31" s="9" t="str">
        <f>"王佳莹"</f>
        <v>王佳莹</v>
      </c>
      <c r="E31" s="9" t="str">
        <f>"女"</f>
        <v>女</v>
      </c>
      <c r="F31" s="9"/>
    </row>
    <row r="32" spans="1:6" ht="34.5" customHeight="1">
      <c r="A32" s="8">
        <v>30</v>
      </c>
      <c r="B32" s="9" t="str">
        <f>"50332023032514172976846"</f>
        <v>50332023032514172976846</v>
      </c>
      <c r="C32" s="9" t="s">
        <v>13</v>
      </c>
      <c r="D32" s="9" t="str">
        <f>"王珊"</f>
        <v>王珊</v>
      </c>
      <c r="E32" s="9" t="str">
        <f>"女"</f>
        <v>女</v>
      </c>
      <c r="F32" s="9"/>
    </row>
    <row r="33" spans="1:6" ht="34.5" customHeight="1">
      <c r="A33" s="8">
        <v>31</v>
      </c>
      <c r="B33" s="9" t="str">
        <f>"50332023032715172378433"</f>
        <v>50332023032715172378433</v>
      </c>
      <c r="C33" s="9" t="s">
        <v>13</v>
      </c>
      <c r="D33" s="9" t="str">
        <f>"王安琪"</f>
        <v>王安琪</v>
      </c>
      <c r="E33" s="9" t="str">
        <f>"女"</f>
        <v>女</v>
      </c>
      <c r="F33" s="9"/>
    </row>
    <row r="34" spans="1:6" ht="34.5" customHeight="1">
      <c r="A34" s="8">
        <v>32</v>
      </c>
      <c r="B34" s="9" t="str">
        <f>"50332023032900355480326"</f>
        <v>50332023032900355480326</v>
      </c>
      <c r="C34" s="9" t="s">
        <v>13</v>
      </c>
      <c r="D34" s="9" t="str">
        <f>"曾曼曼"</f>
        <v>曾曼曼</v>
      </c>
      <c r="E34" s="9" t="str">
        <f>"女"</f>
        <v>女</v>
      </c>
      <c r="F34" s="9"/>
    </row>
    <row r="35" spans="1:6" ht="34.5" customHeight="1">
      <c r="A35" s="8">
        <v>33</v>
      </c>
      <c r="B35" s="9" t="str">
        <f>"50332023032123170669009"</f>
        <v>50332023032123170669009</v>
      </c>
      <c r="C35" s="9" t="s">
        <v>14</v>
      </c>
      <c r="D35" s="9" t="str">
        <f>"陈朝婷"</f>
        <v>陈朝婷</v>
      </c>
      <c r="E35" s="9" t="str">
        <f>"女"</f>
        <v>女</v>
      </c>
      <c r="F35" s="9"/>
    </row>
    <row r="36" spans="1:6" ht="34.5" customHeight="1">
      <c r="A36" s="8">
        <v>34</v>
      </c>
      <c r="B36" s="9" t="str">
        <f>"50332023032214280971655"</f>
        <v>50332023032214280971655</v>
      </c>
      <c r="C36" s="9" t="s">
        <v>14</v>
      </c>
      <c r="D36" s="9" t="str">
        <f>"周慧友"</f>
        <v>周慧友</v>
      </c>
      <c r="E36" s="9" t="str">
        <f>"男"</f>
        <v>男</v>
      </c>
      <c r="F36" s="9"/>
    </row>
    <row r="37" spans="1:6" ht="34.5" customHeight="1">
      <c r="A37" s="8">
        <v>35</v>
      </c>
      <c r="B37" s="9" t="str">
        <f>"50332023032515412776933"</f>
        <v>50332023032515412776933</v>
      </c>
      <c r="C37" s="9" t="s">
        <v>14</v>
      </c>
      <c r="D37" s="9" t="str">
        <f>"林永莲"</f>
        <v>林永莲</v>
      </c>
      <c r="E37" s="9" t="str">
        <f>"女"</f>
        <v>女</v>
      </c>
      <c r="F37" s="9"/>
    </row>
    <row r="38" spans="1:6" ht="34.5" customHeight="1">
      <c r="A38" s="8">
        <v>36</v>
      </c>
      <c r="B38" s="9" t="str">
        <f>"50332023033000174385074"</f>
        <v>50332023033000174385074</v>
      </c>
      <c r="C38" s="9" t="s">
        <v>14</v>
      </c>
      <c r="D38" s="9" t="str">
        <f>"闫霖"</f>
        <v>闫霖</v>
      </c>
      <c r="E38" s="9" t="str">
        <f>"男"</f>
        <v>男</v>
      </c>
      <c r="F38" s="9"/>
    </row>
    <row r="39" spans="1:6" ht="34.5" customHeight="1">
      <c r="A39" s="8">
        <v>37</v>
      </c>
      <c r="B39" s="9" t="str">
        <f>"50332023033000574185098"</f>
        <v>50332023033000574185098</v>
      </c>
      <c r="C39" s="9" t="s">
        <v>14</v>
      </c>
      <c r="D39" s="9" t="str">
        <f>"郑万玲"</f>
        <v>郑万玲</v>
      </c>
      <c r="E39" s="9" t="str">
        <f>"女"</f>
        <v>女</v>
      </c>
      <c r="F39" s="9"/>
    </row>
    <row r="40" spans="1:6" ht="34.5" customHeight="1">
      <c r="A40" s="8">
        <v>38</v>
      </c>
      <c r="B40" s="9" t="str">
        <f>"50332023032109535163882"</f>
        <v>50332023032109535163882</v>
      </c>
      <c r="C40" s="9" t="s">
        <v>15</v>
      </c>
      <c r="D40" s="9" t="str">
        <f>"李好杰"</f>
        <v>李好杰</v>
      </c>
      <c r="E40" s="9" t="str">
        <f>"男"</f>
        <v>男</v>
      </c>
      <c r="F40" s="9"/>
    </row>
    <row r="41" spans="1:6" ht="34.5" customHeight="1">
      <c r="A41" s="8">
        <v>39</v>
      </c>
      <c r="B41" s="9" t="str">
        <f>"50332023032620504277637"</f>
        <v>50332023032620504277637</v>
      </c>
      <c r="C41" s="9" t="s">
        <v>15</v>
      </c>
      <c r="D41" s="9" t="str">
        <f>"吴小妹"</f>
        <v>吴小妹</v>
      </c>
      <c r="E41" s="9" t="str">
        <f aca="true" t="shared" si="1" ref="E41:E46">"女"</f>
        <v>女</v>
      </c>
      <c r="F41" s="9"/>
    </row>
    <row r="42" spans="1:6" ht="34.5" customHeight="1">
      <c r="A42" s="8">
        <v>40</v>
      </c>
      <c r="B42" s="9" t="str">
        <f>"50332023032413372275853"</f>
        <v>50332023032413372275853</v>
      </c>
      <c r="C42" s="9" t="s">
        <v>15</v>
      </c>
      <c r="D42" s="9" t="str">
        <f>"张新"</f>
        <v>张新</v>
      </c>
      <c r="E42" s="9" t="str">
        <f t="shared" si="1"/>
        <v>女</v>
      </c>
      <c r="F42" s="9"/>
    </row>
    <row r="43" spans="1:6" ht="34.5" customHeight="1">
      <c r="A43" s="8">
        <v>41</v>
      </c>
      <c r="B43" s="9" t="str">
        <f>"50332023032111172664661"</f>
        <v>50332023032111172664661</v>
      </c>
      <c r="C43" s="9" t="s">
        <v>16</v>
      </c>
      <c r="D43" s="9" t="str">
        <f>"罗嘉欣"</f>
        <v>罗嘉欣</v>
      </c>
      <c r="E43" s="9" t="str">
        <f t="shared" si="1"/>
        <v>女</v>
      </c>
      <c r="F43" s="9"/>
    </row>
    <row r="44" spans="1:6" ht="34.5" customHeight="1">
      <c r="A44" s="8">
        <v>42</v>
      </c>
      <c r="B44" s="9" t="str">
        <f>"503320230507105134142808"</f>
        <v>503320230507105134142808</v>
      </c>
      <c r="C44" s="9" t="s">
        <v>16</v>
      </c>
      <c r="D44" s="9" t="str">
        <f>"卓怀蜜"</f>
        <v>卓怀蜜</v>
      </c>
      <c r="E44" s="9" t="str">
        <f t="shared" si="1"/>
        <v>女</v>
      </c>
      <c r="F44" s="9"/>
    </row>
    <row r="45" spans="1:6" ht="34.5" customHeight="1">
      <c r="A45" s="8">
        <v>43</v>
      </c>
      <c r="B45" s="9" t="str">
        <f>"503320230510095215142831"</f>
        <v>503320230510095215142831</v>
      </c>
      <c r="C45" s="9" t="s">
        <v>16</v>
      </c>
      <c r="D45" s="9" t="str">
        <f>"王赛妮"</f>
        <v>王赛妮</v>
      </c>
      <c r="E45" s="9" t="str">
        <f t="shared" si="1"/>
        <v>女</v>
      </c>
      <c r="F45" s="9"/>
    </row>
    <row r="46" spans="1:6" ht="34.5" customHeight="1">
      <c r="A46" s="8">
        <v>44</v>
      </c>
      <c r="B46" s="9" t="str">
        <f>"50332023032108101162974"</f>
        <v>50332023032108101162974</v>
      </c>
      <c r="C46" s="9" t="s">
        <v>17</v>
      </c>
      <c r="D46" s="9" t="str">
        <f>"赵紫嫣"</f>
        <v>赵紫嫣</v>
      </c>
      <c r="E46" s="9" t="str">
        <f t="shared" si="1"/>
        <v>女</v>
      </c>
      <c r="F46" s="9"/>
    </row>
    <row r="47" spans="1:6" ht="34.5" customHeight="1">
      <c r="A47" s="8">
        <v>45</v>
      </c>
      <c r="B47" s="9" t="str">
        <f>"50332023032110333664257"</f>
        <v>50332023032110333664257</v>
      </c>
      <c r="C47" s="9" t="s">
        <v>17</v>
      </c>
      <c r="D47" s="9" t="str">
        <f>"郑丕勋"</f>
        <v>郑丕勋</v>
      </c>
      <c r="E47" s="9" t="str">
        <f>"男"</f>
        <v>男</v>
      </c>
      <c r="F47" s="9"/>
    </row>
    <row r="48" spans="1:6" ht="34.5" customHeight="1">
      <c r="A48" s="8">
        <v>46</v>
      </c>
      <c r="B48" s="9" t="str">
        <f>"50332023032420471276336"</f>
        <v>50332023032420471276336</v>
      </c>
      <c r="C48" s="9" t="s">
        <v>17</v>
      </c>
      <c r="D48" s="9" t="str">
        <f>"陈俞坊"</f>
        <v>陈俞坊</v>
      </c>
      <c r="E48" s="9" t="str">
        <f>"女"</f>
        <v>女</v>
      </c>
      <c r="F48" s="9"/>
    </row>
    <row r="49" spans="1:6" ht="34.5" customHeight="1">
      <c r="A49" s="8">
        <v>47</v>
      </c>
      <c r="B49" s="9" t="str">
        <f>"50332023032719101878719"</f>
        <v>50332023032719101878719</v>
      </c>
      <c r="C49" s="9" t="s">
        <v>17</v>
      </c>
      <c r="D49" s="9" t="str">
        <f>"林书瀚"</f>
        <v>林书瀚</v>
      </c>
      <c r="E49" s="9" t="str">
        <f>"男"</f>
        <v>男</v>
      </c>
      <c r="F49" s="9"/>
    </row>
    <row r="50" spans="1:6" ht="34.5" customHeight="1">
      <c r="A50" s="8">
        <v>48</v>
      </c>
      <c r="B50" s="9" t="str">
        <f>"50332023032218433873175"</f>
        <v>50332023032218433873175</v>
      </c>
      <c r="C50" s="9" t="s">
        <v>17</v>
      </c>
      <c r="D50" s="9" t="str">
        <f>"邢蓉"</f>
        <v>邢蓉</v>
      </c>
      <c r="E50" s="9" t="str">
        <f>"女"</f>
        <v>女</v>
      </c>
      <c r="F50" s="9"/>
    </row>
    <row r="51" spans="1:6" ht="34.5" customHeight="1">
      <c r="A51" s="8">
        <v>49</v>
      </c>
      <c r="B51" s="9" t="str">
        <f>"50332023032811362679420"</f>
        <v>50332023032811362679420</v>
      </c>
      <c r="C51" s="9" t="s">
        <v>17</v>
      </c>
      <c r="D51" s="9" t="str">
        <f>"唐欢欢"</f>
        <v>唐欢欢</v>
      </c>
      <c r="E51" s="9" t="str">
        <f>"女"</f>
        <v>女</v>
      </c>
      <c r="F51" s="9"/>
    </row>
    <row r="52" spans="1:6" ht="34.5" customHeight="1">
      <c r="A52" s="8">
        <v>50</v>
      </c>
      <c r="B52" s="9" t="str">
        <f>"50332023032720462578818"</f>
        <v>50332023032720462578818</v>
      </c>
      <c r="C52" s="9" t="s">
        <v>17</v>
      </c>
      <c r="D52" s="9" t="str">
        <f>"吴冬玉"</f>
        <v>吴冬玉</v>
      </c>
      <c r="E52" s="9" t="str">
        <f>"女"</f>
        <v>女</v>
      </c>
      <c r="F52" s="9"/>
    </row>
    <row r="53" spans="1:6" ht="34.5" customHeight="1">
      <c r="A53" s="8">
        <v>51</v>
      </c>
      <c r="B53" s="9" t="str">
        <f>"50332023032622250677715"</f>
        <v>50332023032622250677715</v>
      </c>
      <c r="C53" s="9" t="s">
        <v>17</v>
      </c>
      <c r="D53" s="9" t="str">
        <f>"成瑞杰"</f>
        <v>成瑞杰</v>
      </c>
      <c r="E53" s="9" t="str">
        <f>"男"</f>
        <v>男</v>
      </c>
      <c r="F53" s="9"/>
    </row>
    <row r="54" spans="1:6" ht="34.5" customHeight="1">
      <c r="A54" s="8">
        <v>52</v>
      </c>
      <c r="B54" s="9" t="str">
        <f>"50332023032919390684403"</f>
        <v>50332023032919390684403</v>
      </c>
      <c r="C54" s="9" t="s">
        <v>17</v>
      </c>
      <c r="D54" s="9" t="str">
        <f>"羊冬梅"</f>
        <v>羊冬梅</v>
      </c>
      <c r="E54" s="9" t="str">
        <f>"女"</f>
        <v>女</v>
      </c>
      <c r="F54" s="9"/>
    </row>
    <row r="55" spans="1:6" ht="34.5" customHeight="1">
      <c r="A55" s="8">
        <v>53</v>
      </c>
      <c r="B55" s="9" t="str">
        <f>"50332023032109041263220"</f>
        <v>50332023032109041263220</v>
      </c>
      <c r="C55" s="9" t="s">
        <v>18</v>
      </c>
      <c r="D55" s="9" t="str">
        <f>"袁勇程"</f>
        <v>袁勇程</v>
      </c>
      <c r="E55" s="9" t="str">
        <f>"男"</f>
        <v>男</v>
      </c>
      <c r="F55" s="9"/>
    </row>
    <row r="56" spans="1:6" ht="34.5" customHeight="1">
      <c r="A56" s="8">
        <v>54</v>
      </c>
      <c r="B56" s="9" t="str">
        <f>"50332023032311212074211"</f>
        <v>50332023032311212074211</v>
      </c>
      <c r="C56" s="9" t="s">
        <v>18</v>
      </c>
      <c r="D56" s="9" t="str">
        <f>"朱奕雄"</f>
        <v>朱奕雄</v>
      </c>
      <c r="E56" s="9" t="str">
        <f>"男"</f>
        <v>男</v>
      </c>
      <c r="F56" s="9"/>
    </row>
    <row r="57" spans="1:6" ht="34.5" customHeight="1">
      <c r="A57" s="8">
        <v>55</v>
      </c>
      <c r="B57" s="9" t="str">
        <f>"50332023032717214478614"</f>
        <v>50332023032717214478614</v>
      </c>
      <c r="C57" s="9" t="s">
        <v>18</v>
      </c>
      <c r="D57" s="9" t="str">
        <f>"倪德芳"</f>
        <v>倪德芳</v>
      </c>
      <c r="E57" s="9" t="str">
        <f>"女"</f>
        <v>女</v>
      </c>
      <c r="F57" s="9"/>
    </row>
    <row r="58" spans="1:6" ht="34.5" customHeight="1">
      <c r="A58" s="8">
        <v>56</v>
      </c>
      <c r="B58" s="9" t="str">
        <f>"50332023032717461278651"</f>
        <v>50332023032717461278651</v>
      </c>
      <c r="C58" s="9" t="s">
        <v>18</v>
      </c>
      <c r="D58" s="9" t="str">
        <f>"廖田田"</f>
        <v>廖田田</v>
      </c>
      <c r="E58" s="9" t="str">
        <f>"女"</f>
        <v>女</v>
      </c>
      <c r="F58" s="9"/>
    </row>
    <row r="59" spans="1:6" ht="34.5" customHeight="1">
      <c r="A59" s="8">
        <v>57</v>
      </c>
      <c r="B59" s="9" t="str">
        <f>"50332023032422211276414"</f>
        <v>50332023032422211276414</v>
      </c>
      <c r="C59" s="9" t="s">
        <v>19</v>
      </c>
      <c r="D59" s="9" t="str">
        <f>"徐文宏"</f>
        <v>徐文宏</v>
      </c>
      <c r="E59" s="9" t="str">
        <f aca="true" t="shared" si="2" ref="E59:E69">"男"</f>
        <v>男</v>
      </c>
      <c r="F59" s="9"/>
    </row>
    <row r="60" spans="1:6" ht="34.5" customHeight="1">
      <c r="A60" s="8">
        <v>58</v>
      </c>
      <c r="B60" s="9" t="str">
        <f>"50332023032420001076287"</f>
        <v>50332023032420001076287</v>
      </c>
      <c r="C60" s="9" t="s">
        <v>19</v>
      </c>
      <c r="D60" s="9" t="str">
        <f>"张洺菲"</f>
        <v>张洺菲</v>
      </c>
      <c r="E60" s="9" t="str">
        <f t="shared" si="2"/>
        <v>男</v>
      </c>
      <c r="F60" s="9"/>
    </row>
    <row r="61" spans="1:6" ht="34.5" customHeight="1">
      <c r="A61" s="8">
        <v>59</v>
      </c>
      <c r="B61" s="9" t="str">
        <f>"50332023032923044784979"</f>
        <v>50332023032923044784979</v>
      </c>
      <c r="C61" s="9" t="s">
        <v>19</v>
      </c>
      <c r="D61" s="9" t="str">
        <f>"陈永昆"</f>
        <v>陈永昆</v>
      </c>
      <c r="E61" s="9" t="str">
        <f t="shared" si="2"/>
        <v>男</v>
      </c>
      <c r="F61" s="9"/>
    </row>
    <row r="62" spans="1:6" ht="34.5" customHeight="1">
      <c r="A62" s="8">
        <v>60</v>
      </c>
      <c r="B62" s="9" t="str">
        <f>"50332023032119082867478"</f>
        <v>50332023032119082867478</v>
      </c>
      <c r="C62" s="9" t="s">
        <v>20</v>
      </c>
      <c r="D62" s="9" t="str">
        <f>"敬波"</f>
        <v>敬波</v>
      </c>
      <c r="E62" s="9" t="str">
        <f t="shared" si="2"/>
        <v>男</v>
      </c>
      <c r="F62" s="9"/>
    </row>
    <row r="63" spans="1:6" ht="34.5" customHeight="1">
      <c r="A63" s="8">
        <v>61</v>
      </c>
      <c r="B63" s="9" t="str">
        <f>"50332023032319034574976"</f>
        <v>50332023032319034574976</v>
      </c>
      <c r="C63" s="9" t="s">
        <v>20</v>
      </c>
      <c r="D63" s="9" t="str">
        <f>"杨燕飞"</f>
        <v>杨燕飞</v>
      </c>
      <c r="E63" s="9" t="str">
        <f t="shared" si="2"/>
        <v>男</v>
      </c>
      <c r="F63" s="9"/>
    </row>
    <row r="64" spans="1:6" ht="34.5" customHeight="1">
      <c r="A64" s="8">
        <v>62</v>
      </c>
      <c r="B64" s="9" t="str">
        <f>"50332023032721124278857"</f>
        <v>50332023032721124278857</v>
      </c>
      <c r="C64" s="9" t="s">
        <v>20</v>
      </c>
      <c r="D64" s="9" t="str">
        <f>"吴金成"</f>
        <v>吴金成</v>
      </c>
      <c r="E64" s="9" t="str">
        <f t="shared" si="2"/>
        <v>男</v>
      </c>
      <c r="F64" s="9"/>
    </row>
    <row r="65" spans="1:6" ht="34.5" customHeight="1">
      <c r="A65" s="8">
        <v>63</v>
      </c>
      <c r="B65" s="9" t="str">
        <f>"50332023032913590881983"</f>
        <v>50332023032913590881983</v>
      </c>
      <c r="C65" s="9" t="s">
        <v>20</v>
      </c>
      <c r="D65" s="9" t="str">
        <f>"潘思维"</f>
        <v>潘思维</v>
      </c>
      <c r="E65" s="9" t="str">
        <f t="shared" si="2"/>
        <v>男</v>
      </c>
      <c r="F65" s="9"/>
    </row>
    <row r="66" spans="1:6" ht="34.5" customHeight="1">
      <c r="A66" s="8">
        <v>64</v>
      </c>
      <c r="B66" s="9" t="str">
        <f>"50332023032810384979322"</f>
        <v>50332023032810384979322</v>
      </c>
      <c r="C66" s="9" t="s">
        <v>20</v>
      </c>
      <c r="D66" s="9" t="str">
        <f>"冉瑞军"</f>
        <v>冉瑞军</v>
      </c>
      <c r="E66" s="9" t="str">
        <f t="shared" si="2"/>
        <v>男</v>
      </c>
      <c r="F66" s="9"/>
    </row>
    <row r="67" spans="1:6" ht="34.5" customHeight="1">
      <c r="A67" s="8">
        <v>65</v>
      </c>
      <c r="B67" s="9" t="str">
        <f>"50332023032921560284814"</f>
        <v>50332023032921560284814</v>
      </c>
      <c r="C67" s="9" t="s">
        <v>20</v>
      </c>
      <c r="D67" s="9" t="str">
        <f>"韦永山"</f>
        <v>韦永山</v>
      </c>
      <c r="E67" s="9" t="str">
        <f t="shared" si="2"/>
        <v>男</v>
      </c>
      <c r="F67" s="9"/>
    </row>
    <row r="68" spans="1:6" ht="34.5" customHeight="1">
      <c r="A68" s="8">
        <v>66</v>
      </c>
      <c r="B68" s="9" t="str">
        <f>"50332023033000180185075"</f>
        <v>50332023033000180185075</v>
      </c>
      <c r="C68" s="9" t="s">
        <v>20</v>
      </c>
      <c r="D68" s="9" t="str">
        <f>"赵宇青"</f>
        <v>赵宇青</v>
      </c>
      <c r="E68" s="9" t="str">
        <f t="shared" si="2"/>
        <v>男</v>
      </c>
      <c r="F68" s="9"/>
    </row>
    <row r="69" spans="1:6" ht="34.5" customHeight="1">
      <c r="A69" s="8">
        <v>67</v>
      </c>
      <c r="B69" s="9" t="str">
        <f>"503320230426103350141782"</f>
        <v>503320230426103350141782</v>
      </c>
      <c r="C69" s="9" t="s">
        <v>20</v>
      </c>
      <c r="D69" s="9" t="str">
        <f>"黎贤恒"</f>
        <v>黎贤恒</v>
      </c>
      <c r="E69" s="9" t="str">
        <f t="shared" si="2"/>
        <v>男</v>
      </c>
      <c r="F69" s="9"/>
    </row>
    <row r="70" spans="1:6" ht="34.5" customHeight="1">
      <c r="A70" s="8">
        <v>68</v>
      </c>
      <c r="B70" s="9" t="str">
        <f>"50332023032409293775487"</f>
        <v>50332023032409293775487</v>
      </c>
      <c r="C70" s="9" t="s">
        <v>20</v>
      </c>
      <c r="D70" s="9" t="str">
        <f>"赵秀阳"</f>
        <v>赵秀阳</v>
      </c>
      <c r="E70" s="9" t="str">
        <f>"女"</f>
        <v>女</v>
      </c>
      <c r="F70" s="9"/>
    </row>
    <row r="71" spans="1:6" ht="34.5" customHeight="1">
      <c r="A71" s="8">
        <v>69</v>
      </c>
      <c r="B71" s="9" t="str">
        <f>"503320230508041007142811"</f>
        <v>503320230508041007142811</v>
      </c>
      <c r="C71" s="9" t="s">
        <v>20</v>
      </c>
      <c r="D71" s="9" t="str">
        <f>"吴灿章"</f>
        <v>吴灿章</v>
      </c>
      <c r="E71" s="9" t="str">
        <f>"男"</f>
        <v>男</v>
      </c>
      <c r="F71" s="9"/>
    </row>
    <row r="72" spans="1:6" ht="34.5" customHeight="1">
      <c r="A72" s="8">
        <v>70</v>
      </c>
      <c r="B72" s="9" t="str">
        <f>"503320230508152210142813"</f>
        <v>503320230508152210142813</v>
      </c>
      <c r="C72" s="9" t="s">
        <v>20</v>
      </c>
      <c r="D72" s="9" t="str">
        <f>"毛曼姿"</f>
        <v>毛曼姿</v>
      </c>
      <c r="E72" s="9" t="str">
        <f>"女"</f>
        <v>女</v>
      </c>
      <c r="F72" s="9"/>
    </row>
    <row r="73" spans="1:6" ht="34.5" customHeight="1">
      <c r="A73" s="8">
        <v>71</v>
      </c>
      <c r="B73" s="9" t="str">
        <f>"50332023032923590085061"</f>
        <v>50332023032923590085061</v>
      </c>
      <c r="C73" s="9" t="s">
        <v>21</v>
      </c>
      <c r="D73" s="9" t="str">
        <f>"刘顺"</f>
        <v>刘顺</v>
      </c>
      <c r="E73" s="9" t="str">
        <f>"男"</f>
        <v>男</v>
      </c>
      <c r="F73" s="9"/>
    </row>
    <row r="74" spans="1:6" ht="34.5" customHeight="1">
      <c r="A74" s="8">
        <v>72</v>
      </c>
      <c r="B74" s="9" t="str">
        <f>"50332023032118571767431"</f>
        <v>50332023032118571767431</v>
      </c>
      <c r="C74" s="9" t="s">
        <v>22</v>
      </c>
      <c r="D74" s="9" t="str">
        <f>"林斯文"</f>
        <v>林斯文</v>
      </c>
      <c r="E74" s="9" t="str">
        <f>"男"</f>
        <v>男</v>
      </c>
      <c r="F74" s="9"/>
    </row>
    <row r="75" spans="1:6" ht="34.5" customHeight="1">
      <c r="A75" s="8">
        <v>73</v>
      </c>
      <c r="B75" s="9" t="str">
        <f>"50332023032113071165399"</f>
        <v>50332023032113071165399</v>
      </c>
      <c r="C75" s="9" t="s">
        <v>22</v>
      </c>
      <c r="D75" s="9" t="str">
        <f>"符芳雄"</f>
        <v>符芳雄</v>
      </c>
      <c r="E75" s="9" t="str">
        <f>"男"</f>
        <v>男</v>
      </c>
      <c r="F75" s="9"/>
    </row>
    <row r="76" spans="1:6" ht="34.5" customHeight="1">
      <c r="A76" s="8">
        <v>74</v>
      </c>
      <c r="B76" s="9" t="str">
        <f>"50332023032313562874468"</f>
        <v>50332023032313562874468</v>
      </c>
      <c r="C76" s="9" t="s">
        <v>22</v>
      </c>
      <c r="D76" s="9" t="str">
        <f>"邢增根"</f>
        <v>邢增根</v>
      </c>
      <c r="E76" s="9" t="str">
        <f>"男"</f>
        <v>男</v>
      </c>
      <c r="F76" s="9"/>
    </row>
    <row r="77" spans="1:6" ht="34.5" customHeight="1">
      <c r="A77" s="8">
        <v>75</v>
      </c>
      <c r="B77" s="9" t="str">
        <f>"50332023032621560377683"</f>
        <v>50332023032621560377683</v>
      </c>
      <c r="C77" s="9" t="s">
        <v>22</v>
      </c>
      <c r="D77" s="9" t="str">
        <f>"黄小姬"</f>
        <v>黄小姬</v>
      </c>
      <c r="E77" s="9" t="str">
        <f>"女"</f>
        <v>女</v>
      </c>
      <c r="F77" s="9"/>
    </row>
    <row r="78" spans="1:6" ht="34.5" customHeight="1">
      <c r="A78" s="8">
        <v>76</v>
      </c>
      <c r="B78" s="9" t="str">
        <f>"50332023032719361878742"</f>
        <v>50332023032719361878742</v>
      </c>
      <c r="C78" s="9" t="s">
        <v>22</v>
      </c>
      <c r="D78" s="9" t="str">
        <f>"李天生"</f>
        <v>李天生</v>
      </c>
      <c r="E78" s="9" t="str">
        <f>"男"</f>
        <v>男</v>
      </c>
      <c r="F78" s="9"/>
    </row>
    <row r="79" spans="1:6" ht="34.5" customHeight="1">
      <c r="A79" s="8">
        <v>77</v>
      </c>
      <c r="B79" s="9" t="str">
        <f>"50332023032509511276560"</f>
        <v>50332023032509511276560</v>
      </c>
      <c r="C79" s="9" t="s">
        <v>22</v>
      </c>
      <c r="D79" s="9" t="str">
        <f>"郭俊诚"</f>
        <v>郭俊诚</v>
      </c>
      <c r="E79" s="9" t="str">
        <f>"男"</f>
        <v>男</v>
      </c>
      <c r="F79" s="9"/>
    </row>
    <row r="80" spans="1:6" ht="34.5" customHeight="1">
      <c r="A80" s="8">
        <v>78</v>
      </c>
      <c r="B80" s="9" t="str">
        <f>"503320230506110614142800"</f>
        <v>503320230506110614142800</v>
      </c>
      <c r="C80" s="9" t="s">
        <v>22</v>
      </c>
      <c r="D80" s="9" t="str">
        <f>"李启光"</f>
        <v>李启光</v>
      </c>
      <c r="E80" s="9" t="str">
        <f>"男"</f>
        <v>男</v>
      </c>
      <c r="F80" s="9"/>
    </row>
    <row r="81" spans="1:6" ht="34.5" customHeight="1">
      <c r="A81" s="8">
        <v>79</v>
      </c>
      <c r="B81" s="9" t="str">
        <f>"50332023032220551973423"</f>
        <v>50332023032220551973423</v>
      </c>
      <c r="C81" s="9" t="s">
        <v>23</v>
      </c>
      <c r="D81" s="9" t="str">
        <f>"王小慧"</f>
        <v>王小慧</v>
      </c>
      <c r="E81" s="9" t="str">
        <f>"女"</f>
        <v>女</v>
      </c>
      <c r="F81" s="9"/>
    </row>
    <row r="82" spans="1:6" ht="34.5" customHeight="1">
      <c r="A82" s="8">
        <v>80</v>
      </c>
      <c r="B82" s="9" t="str">
        <f>"50332023032221584073555"</f>
        <v>50332023032221584073555</v>
      </c>
      <c r="C82" s="9" t="s">
        <v>23</v>
      </c>
      <c r="D82" s="9" t="str">
        <f>"卢先烨"</f>
        <v>卢先烨</v>
      </c>
      <c r="E82" s="9" t="str">
        <f>"女"</f>
        <v>女</v>
      </c>
      <c r="F82" s="9"/>
    </row>
    <row r="83" spans="1:6" ht="34.5" customHeight="1">
      <c r="A83" s="8">
        <v>81</v>
      </c>
      <c r="B83" s="9" t="str">
        <f>"50332023032723084978983"</f>
        <v>50332023032723084978983</v>
      </c>
      <c r="C83" s="9" t="s">
        <v>23</v>
      </c>
      <c r="D83" s="9" t="str">
        <f>"姚荣权"</f>
        <v>姚荣权</v>
      </c>
      <c r="E83" s="9" t="str">
        <f>"男"</f>
        <v>男</v>
      </c>
      <c r="F83" s="9"/>
    </row>
    <row r="84" spans="1:6" ht="34.5" customHeight="1">
      <c r="A84" s="8">
        <v>82</v>
      </c>
      <c r="B84" s="9" t="str">
        <f>"50332023032808191179072"</f>
        <v>50332023032808191179072</v>
      </c>
      <c r="C84" s="9" t="s">
        <v>23</v>
      </c>
      <c r="D84" s="9" t="str">
        <f>"覃勇燕"</f>
        <v>覃勇燕</v>
      </c>
      <c r="E84" s="9" t="str">
        <f>"女"</f>
        <v>女</v>
      </c>
      <c r="F84" s="9"/>
    </row>
    <row r="85" spans="1:6" ht="34.5" customHeight="1">
      <c r="A85" s="8">
        <v>83</v>
      </c>
      <c r="B85" s="9" t="str">
        <f>"50332023032911491281525"</f>
        <v>50332023032911491281525</v>
      </c>
      <c r="C85" s="9" t="s">
        <v>23</v>
      </c>
      <c r="D85" s="9" t="str">
        <f>"韩宛彤"</f>
        <v>韩宛彤</v>
      </c>
      <c r="E85" s="9" t="str">
        <f>"女"</f>
        <v>女</v>
      </c>
      <c r="F85" s="9"/>
    </row>
    <row r="86" spans="1:6" ht="34.5" customHeight="1">
      <c r="A86" s="8">
        <v>84</v>
      </c>
      <c r="B86" s="9" t="str">
        <f>"50332023032922470584951"</f>
        <v>50332023032922470584951</v>
      </c>
      <c r="C86" s="9" t="s">
        <v>23</v>
      </c>
      <c r="D86" s="9" t="str">
        <f>"潘雪"</f>
        <v>潘雪</v>
      </c>
      <c r="E86" s="9" t="str">
        <f>"女"</f>
        <v>女</v>
      </c>
      <c r="F86" s="9"/>
    </row>
    <row r="87" spans="1:6" ht="34.5" customHeight="1">
      <c r="A87" s="8">
        <v>85</v>
      </c>
      <c r="B87" s="9" t="str">
        <f>"50332023033000532985096"</f>
        <v>50332023033000532985096</v>
      </c>
      <c r="C87" s="9" t="s">
        <v>23</v>
      </c>
      <c r="D87" s="9" t="str">
        <f>"蔡能"</f>
        <v>蔡能</v>
      </c>
      <c r="E87" s="9" t="str">
        <f>"男"</f>
        <v>男</v>
      </c>
      <c r="F87" s="9"/>
    </row>
    <row r="88" spans="1:6" ht="34.5" customHeight="1">
      <c r="A88" s="8">
        <v>86</v>
      </c>
      <c r="B88" s="9" t="str">
        <f>"503320230505233817142796"</f>
        <v>503320230505233817142796</v>
      </c>
      <c r="C88" s="9" t="s">
        <v>23</v>
      </c>
      <c r="D88" s="9" t="str">
        <f>"陈春苗"</f>
        <v>陈春苗</v>
      </c>
      <c r="E88" s="9" t="str">
        <f>"女"</f>
        <v>女</v>
      </c>
      <c r="F88" s="9"/>
    </row>
    <row r="89" spans="1:6" ht="34.5" customHeight="1">
      <c r="A89" s="8">
        <v>87</v>
      </c>
      <c r="B89" s="9" t="str">
        <f>"503320230505200854142789"</f>
        <v>503320230505200854142789</v>
      </c>
      <c r="C89" s="9" t="s">
        <v>23</v>
      </c>
      <c r="D89" s="9" t="str">
        <f>"杨敏"</f>
        <v>杨敏</v>
      </c>
      <c r="E89" s="9" t="str">
        <f>"女"</f>
        <v>女</v>
      </c>
      <c r="F89" s="9"/>
    </row>
    <row r="90" spans="1:6" ht="34.5" customHeight="1">
      <c r="A90" s="8">
        <v>88</v>
      </c>
      <c r="B90" s="9" t="str">
        <f>"503320230509171501142825"</f>
        <v>503320230509171501142825</v>
      </c>
      <c r="C90" s="9" t="s">
        <v>23</v>
      </c>
      <c r="D90" s="9" t="str">
        <f>"王冬灵"</f>
        <v>王冬灵</v>
      </c>
      <c r="E90" s="9" t="str">
        <f>"女"</f>
        <v>女</v>
      </c>
      <c r="F90" s="9"/>
    </row>
    <row r="91" spans="1:6" ht="34.5" customHeight="1">
      <c r="A91" s="8">
        <v>89</v>
      </c>
      <c r="B91" s="9" t="str">
        <f>"503320230509204535142828"</f>
        <v>503320230509204535142828</v>
      </c>
      <c r="C91" s="9" t="s">
        <v>23</v>
      </c>
      <c r="D91" s="9" t="str">
        <f>"林炽谋"</f>
        <v>林炽谋</v>
      </c>
      <c r="E91" s="9" t="str">
        <f>"男"</f>
        <v>男</v>
      </c>
      <c r="F91" s="9"/>
    </row>
    <row r="92" spans="1:6" ht="34.5" customHeight="1">
      <c r="A92" s="8">
        <v>90</v>
      </c>
      <c r="B92" s="9" t="str">
        <f>"50332023032823410080296"</f>
        <v>50332023032823410080296</v>
      </c>
      <c r="C92" s="9" t="s">
        <v>24</v>
      </c>
      <c r="D92" s="9" t="str">
        <f>"杨明媚"</f>
        <v>杨明媚</v>
      </c>
      <c r="E92" s="9" t="str">
        <f>"女"</f>
        <v>女</v>
      </c>
      <c r="F92" s="9"/>
    </row>
    <row r="93" spans="1:6" ht="34.5" customHeight="1">
      <c r="A93" s="8">
        <v>91</v>
      </c>
      <c r="B93" s="9" t="str">
        <f>"50332023033008474985240"</f>
        <v>50332023033008474985240</v>
      </c>
      <c r="C93" s="9" t="s">
        <v>24</v>
      </c>
      <c r="D93" s="9" t="str">
        <f>"陈沐莉"</f>
        <v>陈沐莉</v>
      </c>
      <c r="E93" s="9" t="str">
        <f>"女"</f>
        <v>女</v>
      </c>
      <c r="F93" s="9"/>
    </row>
    <row r="94" spans="1:6" ht="34.5" customHeight="1">
      <c r="A94" s="8">
        <v>92</v>
      </c>
      <c r="B94" s="9" t="str">
        <f>"503320230426213336142208"</f>
        <v>503320230426213336142208</v>
      </c>
      <c r="C94" s="9" t="s">
        <v>24</v>
      </c>
      <c r="D94" s="9" t="str">
        <f>"顾芳艳"</f>
        <v>顾芳艳</v>
      </c>
      <c r="E94" s="9" t="str">
        <f>"女"</f>
        <v>女</v>
      </c>
      <c r="F94" s="9"/>
    </row>
    <row r="95" spans="1:6" ht="34.5" customHeight="1">
      <c r="A95" s="8">
        <v>93</v>
      </c>
      <c r="B95" s="9" t="str">
        <f>"50332023032121372868415"</f>
        <v>50332023032121372868415</v>
      </c>
      <c r="C95" s="9" t="s">
        <v>25</v>
      </c>
      <c r="D95" s="9" t="str">
        <f>"曾增"</f>
        <v>曾增</v>
      </c>
      <c r="E95" s="9" t="str">
        <f>"女"</f>
        <v>女</v>
      </c>
      <c r="F95" s="9"/>
    </row>
    <row r="96" spans="1:6" ht="34.5" customHeight="1">
      <c r="A96" s="8">
        <v>94</v>
      </c>
      <c r="B96" s="9" t="str">
        <f>"50332023032215070671973"</f>
        <v>50332023032215070671973</v>
      </c>
      <c r="C96" s="9" t="s">
        <v>25</v>
      </c>
      <c r="D96" s="9" t="str">
        <f>"张艳伟"</f>
        <v>张艳伟</v>
      </c>
      <c r="E96" s="9" t="str">
        <f>"女"</f>
        <v>女</v>
      </c>
      <c r="F96" s="9"/>
    </row>
    <row r="97" spans="1:6" ht="34.5" customHeight="1">
      <c r="A97" s="8">
        <v>95</v>
      </c>
      <c r="B97" s="9" t="str">
        <f>"50332023032709010977828"</f>
        <v>50332023032709010977828</v>
      </c>
      <c r="C97" s="9" t="s">
        <v>25</v>
      </c>
      <c r="D97" s="9" t="str">
        <f>"周岳"</f>
        <v>周岳</v>
      </c>
      <c r="E97" s="9" t="str">
        <f>"男"</f>
        <v>男</v>
      </c>
      <c r="F97" s="9"/>
    </row>
    <row r="98" spans="1:6" ht="34.5" customHeight="1">
      <c r="A98" s="8">
        <v>96</v>
      </c>
      <c r="B98" s="9" t="str">
        <f>"50332023032811034979374"</f>
        <v>50332023032811034979374</v>
      </c>
      <c r="C98" s="9" t="s">
        <v>25</v>
      </c>
      <c r="D98" s="9" t="str">
        <f>"季榕"</f>
        <v>季榕</v>
      </c>
      <c r="E98" s="9" t="str">
        <f>"女"</f>
        <v>女</v>
      </c>
      <c r="F98" s="9"/>
    </row>
    <row r="99" spans="1:6" ht="34.5" customHeight="1">
      <c r="A99" s="8">
        <v>97</v>
      </c>
      <c r="B99" s="9" t="str">
        <f>"50332023032822410280236"</f>
        <v>50332023032822410280236</v>
      </c>
      <c r="C99" s="9" t="s">
        <v>25</v>
      </c>
      <c r="D99" s="9" t="str">
        <f>"李雪苗"</f>
        <v>李雪苗</v>
      </c>
      <c r="E99" s="9" t="str">
        <f>"女"</f>
        <v>女</v>
      </c>
      <c r="F99" s="9"/>
    </row>
    <row r="100" spans="1:6" ht="34.5" customHeight="1">
      <c r="A100" s="8">
        <v>98</v>
      </c>
      <c r="B100" s="9" t="str">
        <f>"50332023032922302084905"</f>
        <v>50332023032922302084905</v>
      </c>
      <c r="C100" s="9" t="s">
        <v>25</v>
      </c>
      <c r="D100" s="9" t="str">
        <f>"杨林"</f>
        <v>杨林</v>
      </c>
      <c r="E100" s="9" t="str">
        <f>"男"</f>
        <v>男</v>
      </c>
      <c r="F100" s="9"/>
    </row>
    <row r="101" spans="1:6" ht="34.5" customHeight="1">
      <c r="A101" s="8">
        <v>99</v>
      </c>
      <c r="B101" s="9" t="str">
        <f>"50332023032423585976473"</f>
        <v>50332023032423585976473</v>
      </c>
      <c r="C101" s="9" t="s">
        <v>26</v>
      </c>
      <c r="D101" s="9" t="str">
        <f>"蔺水毓"</f>
        <v>蔺水毓</v>
      </c>
      <c r="E101" s="9" t="str">
        <f>"女"</f>
        <v>女</v>
      </c>
      <c r="F101" s="9"/>
    </row>
    <row r="102" spans="1:6" ht="34.5" customHeight="1">
      <c r="A102" s="8">
        <v>100</v>
      </c>
      <c r="B102" s="9" t="str">
        <f>"50332023032119554167741"</f>
        <v>50332023032119554167741</v>
      </c>
      <c r="C102" s="9" t="s">
        <v>26</v>
      </c>
      <c r="D102" s="9" t="str">
        <f>"李懿"</f>
        <v>李懿</v>
      </c>
      <c r="E102" s="9" t="str">
        <f>"女"</f>
        <v>女</v>
      </c>
      <c r="F102" s="9"/>
    </row>
    <row r="103" spans="1:6" ht="34.5" customHeight="1">
      <c r="A103" s="8">
        <v>101</v>
      </c>
      <c r="B103" s="9" t="str">
        <f>"503320230426123211141846"</f>
        <v>503320230426123211141846</v>
      </c>
      <c r="C103" s="9" t="s">
        <v>26</v>
      </c>
      <c r="D103" s="9" t="str">
        <f>"王洋"</f>
        <v>王洋</v>
      </c>
      <c r="E103" s="9" t="str">
        <f>"女"</f>
        <v>女</v>
      </c>
      <c r="F103" s="9"/>
    </row>
    <row r="104" spans="1:6" ht="34.5" customHeight="1">
      <c r="A104" s="8">
        <v>102</v>
      </c>
      <c r="B104" s="9" t="str">
        <f>"503320230426221556142241"</f>
        <v>503320230426221556142241</v>
      </c>
      <c r="C104" s="9" t="s">
        <v>26</v>
      </c>
      <c r="D104" s="9" t="str">
        <f>"吴巧媛"</f>
        <v>吴巧媛</v>
      </c>
      <c r="E104" s="9" t="str">
        <f>"女"</f>
        <v>女</v>
      </c>
      <c r="F104" s="9"/>
    </row>
    <row r="105" spans="1:6" ht="34.5" customHeight="1">
      <c r="A105" s="8">
        <v>103</v>
      </c>
      <c r="B105" s="9" t="str">
        <f>"50332023032109585063940"</f>
        <v>50332023032109585063940</v>
      </c>
      <c r="C105" s="9" t="s">
        <v>27</v>
      </c>
      <c r="D105" s="9" t="str">
        <f>"陈明好"</f>
        <v>陈明好</v>
      </c>
      <c r="E105" s="9" t="str">
        <f aca="true" t="shared" si="3" ref="E105:E111">"男"</f>
        <v>男</v>
      </c>
      <c r="F105" s="9"/>
    </row>
    <row r="106" spans="1:6" ht="34.5" customHeight="1">
      <c r="A106" s="8">
        <v>104</v>
      </c>
      <c r="B106" s="9" t="str">
        <f>"50332023032522083677178"</f>
        <v>50332023032522083677178</v>
      </c>
      <c r="C106" s="9" t="s">
        <v>27</v>
      </c>
      <c r="D106" s="9" t="str">
        <f>"谭晨阳"</f>
        <v>谭晨阳</v>
      </c>
      <c r="E106" s="9" t="str">
        <f t="shared" si="3"/>
        <v>男</v>
      </c>
      <c r="F106" s="9"/>
    </row>
    <row r="107" spans="1:6" ht="34.5" customHeight="1">
      <c r="A107" s="8">
        <v>105</v>
      </c>
      <c r="B107" s="9" t="str">
        <f>"503320230426193742142128"</f>
        <v>503320230426193742142128</v>
      </c>
      <c r="C107" s="9" t="s">
        <v>27</v>
      </c>
      <c r="D107" s="9" t="str">
        <f>"王经泰"</f>
        <v>王经泰</v>
      </c>
      <c r="E107" s="9" t="str">
        <f t="shared" si="3"/>
        <v>男</v>
      </c>
      <c r="F107" s="9"/>
    </row>
    <row r="108" spans="1:6" ht="34.5" customHeight="1">
      <c r="A108" s="8">
        <v>106</v>
      </c>
      <c r="B108" s="9" t="str">
        <f>"503320230507201427142810"</f>
        <v>503320230507201427142810</v>
      </c>
      <c r="C108" s="9" t="s">
        <v>27</v>
      </c>
      <c r="D108" s="9" t="str">
        <f>"周书黄"</f>
        <v>周书黄</v>
      </c>
      <c r="E108" s="9" t="str">
        <f t="shared" si="3"/>
        <v>男</v>
      </c>
      <c r="F108" s="9"/>
    </row>
    <row r="109" spans="1:6" ht="34.5" customHeight="1">
      <c r="A109" s="8">
        <v>107</v>
      </c>
      <c r="B109" s="9" t="str">
        <f>"503320230508202006142814"</f>
        <v>503320230508202006142814</v>
      </c>
      <c r="C109" s="9" t="s">
        <v>27</v>
      </c>
      <c r="D109" s="9" t="str">
        <f>"刘培"</f>
        <v>刘培</v>
      </c>
      <c r="E109" s="9" t="str">
        <f t="shared" si="3"/>
        <v>男</v>
      </c>
      <c r="F109" s="9"/>
    </row>
    <row r="110" spans="1:6" ht="34.5" customHeight="1">
      <c r="A110" s="8">
        <v>108</v>
      </c>
      <c r="B110" s="9" t="str">
        <f>"503320230510003039142830"</f>
        <v>503320230510003039142830</v>
      </c>
      <c r="C110" s="9" t="s">
        <v>27</v>
      </c>
      <c r="D110" s="9" t="str">
        <f>"成昱昊"</f>
        <v>成昱昊</v>
      </c>
      <c r="E110" s="9" t="str">
        <f t="shared" si="3"/>
        <v>男</v>
      </c>
      <c r="F110" s="9"/>
    </row>
    <row r="111" spans="1:6" ht="34.5" customHeight="1">
      <c r="A111" s="8">
        <v>109</v>
      </c>
      <c r="B111" s="9" t="str">
        <f>"50332023032109160763308"</f>
        <v>50332023032109160763308</v>
      </c>
      <c r="C111" s="9" t="s">
        <v>28</v>
      </c>
      <c r="D111" s="9" t="str">
        <f>"李廷桂"</f>
        <v>李廷桂</v>
      </c>
      <c r="E111" s="9" t="str">
        <f t="shared" si="3"/>
        <v>男</v>
      </c>
      <c r="F111" s="9"/>
    </row>
    <row r="112" spans="1:6" ht="34.5" customHeight="1">
      <c r="A112" s="8">
        <v>110</v>
      </c>
      <c r="B112" s="9" t="str">
        <f>"50332023032510414876625"</f>
        <v>50332023032510414876625</v>
      </c>
      <c r="C112" s="9" t="s">
        <v>28</v>
      </c>
      <c r="D112" s="9" t="str">
        <f>"庄映苗"</f>
        <v>庄映苗</v>
      </c>
      <c r="E112" s="9" t="str">
        <f aca="true" t="shared" si="4" ref="E112:E117">"女"</f>
        <v>女</v>
      </c>
      <c r="F112" s="9"/>
    </row>
    <row r="113" spans="1:6" ht="34.5" customHeight="1">
      <c r="A113" s="8">
        <v>111</v>
      </c>
      <c r="B113" s="9" t="str">
        <f>"50332023032219241673244"</f>
        <v>50332023032219241673244</v>
      </c>
      <c r="C113" s="9" t="s">
        <v>28</v>
      </c>
      <c r="D113" s="9" t="str">
        <f>"李洪芳"</f>
        <v>李洪芳</v>
      </c>
      <c r="E113" s="9" t="str">
        <f t="shared" si="4"/>
        <v>女</v>
      </c>
      <c r="F113" s="9"/>
    </row>
    <row r="114" spans="1:6" ht="34.5" customHeight="1">
      <c r="A114" s="8">
        <v>112</v>
      </c>
      <c r="B114" s="9" t="str">
        <f>"50332023032120244167927"</f>
        <v>50332023032120244167927</v>
      </c>
      <c r="C114" s="9" t="s">
        <v>29</v>
      </c>
      <c r="D114" s="9" t="str">
        <f>"敖楠楠"</f>
        <v>敖楠楠</v>
      </c>
      <c r="E114" s="9" t="str">
        <f t="shared" si="4"/>
        <v>女</v>
      </c>
      <c r="F114" s="9"/>
    </row>
    <row r="115" spans="1:6" ht="34.5" customHeight="1">
      <c r="A115" s="8">
        <v>113</v>
      </c>
      <c r="B115" s="9" t="str">
        <f>"50332023032211191370410"</f>
        <v>50332023032211191370410</v>
      </c>
      <c r="C115" s="9" t="s">
        <v>29</v>
      </c>
      <c r="D115" s="9" t="str">
        <f>"李响"</f>
        <v>李响</v>
      </c>
      <c r="E115" s="9" t="str">
        <f t="shared" si="4"/>
        <v>女</v>
      </c>
      <c r="F115" s="9"/>
    </row>
    <row r="116" spans="1:6" ht="34.5" customHeight="1">
      <c r="A116" s="8">
        <v>114</v>
      </c>
      <c r="B116" s="9" t="str">
        <f>"50332023032923313185023"</f>
        <v>50332023032923313185023</v>
      </c>
      <c r="C116" s="9" t="s">
        <v>29</v>
      </c>
      <c r="D116" s="9" t="str">
        <f>"易爽"</f>
        <v>易爽</v>
      </c>
      <c r="E116" s="9" t="str">
        <f t="shared" si="4"/>
        <v>女</v>
      </c>
      <c r="F116" s="9"/>
    </row>
    <row r="117" spans="1:6" ht="34.5" customHeight="1">
      <c r="A117" s="8">
        <v>115</v>
      </c>
      <c r="B117" s="9" t="str">
        <f>"50332023032116180566645"</f>
        <v>50332023032116180566645</v>
      </c>
      <c r="C117" s="9" t="s">
        <v>30</v>
      </c>
      <c r="D117" s="9" t="str">
        <f>"李敏"</f>
        <v>李敏</v>
      </c>
      <c r="E117" s="9" t="str">
        <f t="shared" si="4"/>
        <v>女</v>
      </c>
      <c r="F117" s="9"/>
    </row>
    <row r="118" spans="1:6" ht="34.5" customHeight="1">
      <c r="A118" s="8">
        <v>116</v>
      </c>
      <c r="B118" s="9" t="str">
        <f>"50332023032309484973970"</f>
        <v>50332023032309484973970</v>
      </c>
      <c r="C118" s="9" t="s">
        <v>30</v>
      </c>
      <c r="D118" s="9" t="str">
        <f>"戴远舰"</f>
        <v>戴远舰</v>
      </c>
      <c r="E118" s="9" t="str">
        <f>"男"</f>
        <v>男</v>
      </c>
      <c r="F118" s="9"/>
    </row>
    <row r="119" spans="1:6" ht="34.5" customHeight="1">
      <c r="A119" s="8">
        <v>117</v>
      </c>
      <c r="B119" s="9" t="str">
        <f>"50332023032820123279997"</f>
        <v>50332023032820123279997</v>
      </c>
      <c r="C119" s="9" t="s">
        <v>30</v>
      </c>
      <c r="D119" s="9" t="str">
        <f>"姜杨宏岩"</f>
        <v>姜杨宏岩</v>
      </c>
      <c r="E119" s="9" t="str">
        <f>"女"</f>
        <v>女</v>
      </c>
      <c r="F119" s="9"/>
    </row>
    <row r="120" spans="1:6" ht="34.5" customHeight="1">
      <c r="A120" s="8">
        <v>118</v>
      </c>
      <c r="B120" s="9" t="str">
        <f>"50332023032717050878589"</f>
        <v>50332023032717050878589</v>
      </c>
      <c r="C120" s="9" t="s">
        <v>31</v>
      </c>
      <c r="D120" s="9" t="str">
        <f>"吴红芬"</f>
        <v>吴红芬</v>
      </c>
      <c r="E120" s="9" t="str">
        <f>"女"</f>
        <v>女</v>
      </c>
      <c r="F120" s="9"/>
    </row>
    <row r="121" spans="1:6" ht="34.5" customHeight="1">
      <c r="A121" s="8">
        <v>119</v>
      </c>
      <c r="B121" s="9" t="str">
        <f>"503320230426150544141916"</f>
        <v>503320230426150544141916</v>
      </c>
      <c r="C121" s="9" t="s">
        <v>31</v>
      </c>
      <c r="D121" s="9" t="str">
        <f>"陈怡思"</f>
        <v>陈怡思</v>
      </c>
      <c r="E121" s="9" t="str">
        <f>"女"</f>
        <v>女</v>
      </c>
      <c r="F121" s="9"/>
    </row>
    <row r="122" spans="1:6" ht="34.5" customHeight="1">
      <c r="A122" s="8">
        <v>120</v>
      </c>
      <c r="B122" s="9" t="str">
        <f>"503320230505162527142788"</f>
        <v>503320230505162527142788</v>
      </c>
      <c r="C122" s="9" t="s">
        <v>31</v>
      </c>
      <c r="D122" s="9" t="str">
        <f>"刘明珠"</f>
        <v>刘明珠</v>
      </c>
      <c r="E122" s="9" t="str">
        <f>"女"</f>
        <v>女</v>
      </c>
      <c r="F122" s="9"/>
    </row>
    <row r="123" spans="1:6" ht="34.5" customHeight="1">
      <c r="A123" s="8">
        <v>121</v>
      </c>
      <c r="B123" s="9" t="str">
        <f>"503320230510175935142834"</f>
        <v>503320230510175935142834</v>
      </c>
      <c r="C123" s="9" t="s">
        <v>31</v>
      </c>
      <c r="D123" s="9" t="str">
        <f>"吴聃"</f>
        <v>吴聃</v>
      </c>
      <c r="E123" s="9" t="str">
        <f>"男"</f>
        <v>男</v>
      </c>
      <c r="F123" s="9"/>
    </row>
    <row r="124" spans="1:6" ht="34.5" customHeight="1">
      <c r="A124" s="8">
        <v>122</v>
      </c>
      <c r="B124" s="9" t="str">
        <f>"50332023033000085485068"</f>
        <v>50332023033000085485068</v>
      </c>
      <c r="C124" s="9" t="s">
        <v>32</v>
      </c>
      <c r="D124" s="9" t="str">
        <f>"张福威"</f>
        <v>张福威</v>
      </c>
      <c r="E124" s="9" t="str">
        <f>"男"</f>
        <v>男</v>
      </c>
      <c r="F124" s="9"/>
    </row>
    <row r="125" spans="1:6" ht="34.5" customHeight="1">
      <c r="A125" s="8">
        <v>123</v>
      </c>
      <c r="B125" s="9" t="str">
        <f>"50332023032219003273204"</f>
        <v>50332023032219003273204</v>
      </c>
      <c r="C125" s="9" t="s">
        <v>33</v>
      </c>
      <c r="D125" s="9" t="str">
        <f>"吴涓涓"</f>
        <v>吴涓涓</v>
      </c>
      <c r="E125" s="9" t="str">
        <f>"女"</f>
        <v>女</v>
      </c>
      <c r="F125" s="9"/>
    </row>
    <row r="126" spans="1:6" ht="34.5" customHeight="1">
      <c r="A126" s="8">
        <v>124</v>
      </c>
      <c r="B126" s="9" t="str">
        <f>"50332023032816315479763"</f>
        <v>50332023032816315479763</v>
      </c>
      <c r="C126" s="9" t="s">
        <v>33</v>
      </c>
      <c r="D126" s="9" t="str">
        <f>"邢增巧"</f>
        <v>邢增巧</v>
      </c>
      <c r="E126" s="9" t="str">
        <f>"男"</f>
        <v>男</v>
      </c>
      <c r="F126" s="9"/>
    </row>
    <row r="127" spans="1:6" ht="34.5" customHeight="1">
      <c r="A127" s="8">
        <v>125</v>
      </c>
      <c r="B127" s="9" t="str">
        <f>"50332023032410192875559"</f>
        <v>50332023032410192875559</v>
      </c>
      <c r="C127" s="9" t="s">
        <v>34</v>
      </c>
      <c r="D127" s="9" t="str">
        <f>"张会怡"</f>
        <v>张会怡</v>
      </c>
      <c r="E127" s="9" t="str">
        <f>"女"</f>
        <v>女</v>
      </c>
      <c r="F127" s="9"/>
    </row>
    <row r="128" spans="1:6" ht="34.5" customHeight="1">
      <c r="A128" s="8">
        <v>126</v>
      </c>
      <c r="B128" s="9" t="str">
        <f>"503320230501170138142669"</f>
        <v>503320230501170138142669</v>
      </c>
      <c r="C128" s="9" t="s">
        <v>35</v>
      </c>
      <c r="D128" s="9" t="str">
        <f>"陈奕孝"</f>
        <v>陈奕孝</v>
      </c>
      <c r="E128" s="9" t="str">
        <f aca="true" t="shared" si="5" ref="E128:E134">"男"</f>
        <v>男</v>
      </c>
      <c r="F128" s="9"/>
    </row>
    <row r="129" spans="1:6" ht="34.5" customHeight="1">
      <c r="A129" s="8">
        <v>127</v>
      </c>
      <c r="B129" s="9" t="str">
        <f>"50332023032111353364838"</f>
        <v>50332023032111353364838</v>
      </c>
      <c r="C129" s="9" t="s">
        <v>36</v>
      </c>
      <c r="D129" s="9" t="str">
        <f>"朱安军"</f>
        <v>朱安军</v>
      </c>
      <c r="E129" s="9" t="str">
        <f t="shared" si="5"/>
        <v>男</v>
      </c>
      <c r="F129" s="9"/>
    </row>
    <row r="130" spans="1:6" ht="34.5" customHeight="1">
      <c r="A130" s="8">
        <v>128</v>
      </c>
      <c r="B130" s="9" t="str">
        <f>"50332023033008430985226"</f>
        <v>50332023033008430985226</v>
      </c>
      <c r="C130" s="9" t="s">
        <v>36</v>
      </c>
      <c r="D130" s="9" t="str">
        <f>"吴永昌"</f>
        <v>吴永昌</v>
      </c>
      <c r="E130" s="9" t="str">
        <f t="shared" si="5"/>
        <v>男</v>
      </c>
      <c r="F130" s="9"/>
    </row>
    <row r="131" spans="1:6" ht="34.5" customHeight="1">
      <c r="A131" s="8">
        <v>129</v>
      </c>
      <c r="B131" s="9" t="str">
        <f>"503320230428093051142626"</f>
        <v>503320230428093051142626</v>
      </c>
      <c r="C131" s="9" t="s">
        <v>36</v>
      </c>
      <c r="D131" s="9" t="str">
        <f>"王力平"</f>
        <v>王力平</v>
      </c>
      <c r="E131" s="9" t="str">
        <f t="shared" si="5"/>
        <v>男</v>
      </c>
      <c r="F131" s="9"/>
    </row>
    <row r="132" spans="1:6" ht="34.5" customHeight="1">
      <c r="A132" s="8">
        <v>130</v>
      </c>
      <c r="B132" s="9" t="str">
        <f>"503320230428123238142632"</f>
        <v>503320230428123238142632</v>
      </c>
      <c r="C132" s="9" t="s">
        <v>36</v>
      </c>
      <c r="D132" s="9" t="str">
        <f>"刘俊豪"</f>
        <v>刘俊豪</v>
      </c>
      <c r="E132" s="9" t="str">
        <f t="shared" si="5"/>
        <v>男</v>
      </c>
      <c r="F132" s="9"/>
    </row>
    <row r="133" spans="1:6" ht="34.5" customHeight="1">
      <c r="A133" s="8">
        <v>131</v>
      </c>
      <c r="B133" s="9" t="str">
        <f>"50332023032419443276276"</f>
        <v>50332023032419443276276</v>
      </c>
      <c r="C133" s="9" t="s">
        <v>36</v>
      </c>
      <c r="D133" s="9" t="str">
        <f>"徐业杰"</f>
        <v>徐业杰</v>
      </c>
      <c r="E133" s="9" t="str">
        <f t="shared" si="5"/>
        <v>男</v>
      </c>
      <c r="F133" s="9"/>
    </row>
    <row r="134" spans="1:6" ht="34.5" customHeight="1">
      <c r="A134" s="8">
        <v>132</v>
      </c>
      <c r="B134" s="9" t="str">
        <f>"503320230508223930142818"</f>
        <v>503320230508223930142818</v>
      </c>
      <c r="C134" s="9" t="s">
        <v>36</v>
      </c>
      <c r="D134" s="9" t="str">
        <f>"黄康康"</f>
        <v>黄康康</v>
      </c>
      <c r="E134" s="9" t="str">
        <f t="shared" si="5"/>
        <v>男</v>
      </c>
      <c r="F134" s="9"/>
    </row>
    <row r="135" spans="1:6" ht="34.5" customHeight="1">
      <c r="A135" s="8">
        <v>133</v>
      </c>
      <c r="B135" s="9" t="str">
        <f>"50332023032622533477733"</f>
        <v>50332023032622533477733</v>
      </c>
      <c r="C135" s="9" t="s">
        <v>37</v>
      </c>
      <c r="D135" s="9" t="str">
        <f>"谢丝雨"</f>
        <v>谢丝雨</v>
      </c>
      <c r="E135" s="9" t="str">
        <f aca="true" t="shared" si="6" ref="E135:E141">"女"</f>
        <v>女</v>
      </c>
      <c r="F135" s="9"/>
    </row>
    <row r="136" spans="1:6" ht="34.5" customHeight="1">
      <c r="A136" s="8">
        <v>134</v>
      </c>
      <c r="B136" s="9" t="str">
        <f>"50332023032919322184391"</f>
        <v>50332023032919322184391</v>
      </c>
      <c r="C136" s="9" t="s">
        <v>37</v>
      </c>
      <c r="D136" s="9" t="str">
        <f>"姬红英"</f>
        <v>姬红英</v>
      </c>
      <c r="E136" s="9" t="str">
        <f t="shared" si="6"/>
        <v>女</v>
      </c>
      <c r="F136" s="9"/>
    </row>
    <row r="137" spans="1:6" ht="34.5" customHeight="1">
      <c r="A137" s="8">
        <v>135</v>
      </c>
      <c r="B137" s="9" t="str">
        <f>"50332023032913420681936"</f>
        <v>50332023032913420681936</v>
      </c>
      <c r="C137" s="9" t="s">
        <v>38</v>
      </c>
      <c r="D137" s="9" t="str">
        <f>"叶小姗"</f>
        <v>叶小姗</v>
      </c>
      <c r="E137" s="9" t="str">
        <f t="shared" si="6"/>
        <v>女</v>
      </c>
      <c r="F137" s="9"/>
    </row>
    <row r="138" spans="1:6" ht="34.5" customHeight="1">
      <c r="A138" s="8">
        <v>136</v>
      </c>
      <c r="B138" s="9" t="str">
        <f>"503320230505213538142793"</f>
        <v>503320230505213538142793</v>
      </c>
      <c r="C138" s="9" t="s">
        <v>39</v>
      </c>
      <c r="D138" s="9" t="str">
        <f>"董雪松"</f>
        <v>董雪松</v>
      </c>
      <c r="E138" s="9" t="str">
        <f t="shared" si="6"/>
        <v>女</v>
      </c>
      <c r="F138" s="9"/>
    </row>
    <row r="139" spans="1:6" ht="34.5" customHeight="1">
      <c r="A139" s="8">
        <v>137</v>
      </c>
      <c r="B139" s="9" t="str">
        <f>"503320230428140527142633"</f>
        <v>503320230428140527142633</v>
      </c>
      <c r="C139" s="9" t="s">
        <v>40</v>
      </c>
      <c r="D139" s="9" t="str">
        <f>"赵海燕"</f>
        <v>赵海燕</v>
      </c>
      <c r="E139" s="9" t="str">
        <f t="shared" si="6"/>
        <v>女</v>
      </c>
      <c r="F139" s="9"/>
    </row>
    <row r="140" spans="1:6" ht="34.5" customHeight="1">
      <c r="A140" s="8">
        <v>138</v>
      </c>
      <c r="B140" s="9" t="str">
        <f>"503320230508215130142816"</f>
        <v>503320230508215130142816</v>
      </c>
      <c r="C140" s="9" t="s">
        <v>40</v>
      </c>
      <c r="D140" s="9" t="str">
        <f>"李迪"</f>
        <v>李迪</v>
      </c>
      <c r="E140" s="9" t="str">
        <f t="shared" si="6"/>
        <v>女</v>
      </c>
      <c r="F140" s="9"/>
    </row>
    <row r="141" spans="1:6" ht="34.5" customHeight="1">
      <c r="A141" s="8">
        <v>139</v>
      </c>
      <c r="B141" s="9" t="str">
        <f>"50332023032415120375972"</f>
        <v>50332023032415120375972</v>
      </c>
      <c r="C141" s="9" t="s">
        <v>41</v>
      </c>
      <c r="D141" s="9" t="str">
        <f>"颜征"</f>
        <v>颜征</v>
      </c>
      <c r="E141" s="9" t="str">
        <f t="shared" si="6"/>
        <v>女</v>
      </c>
      <c r="F141" s="9"/>
    </row>
    <row r="142" spans="1:6" ht="34.5" customHeight="1">
      <c r="A142" s="8">
        <v>140</v>
      </c>
      <c r="B142" s="9" t="str">
        <f>"50332023032622352577720"</f>
        <v>50332023032622352577720</v>
      </c>
      <c r="C142" s="9" t="s">
        <v>41</v>
      </c>
      <c r="D142" s="9" t="str">
        <f>"熊成名"</f>
        <v>熊成名</v>
      </c>
      <c r="E142" s="9" t="str">
        <f>"男"</f>
        <v>男</v>
      </c>
      <c r="F142" s="9"/>
    </row>
    <row r="143" spans="1:6" ht="34.5" customHeight="1">
      <c r="A143" s="8">
        <v>141</v>
      </c>
      <c r="B143" s="9" t="str">
        <f>"50332023032911510381532"</f>
        <v>50332023032911510381532</v>
      </c>
      <c r="C143" s="9" t="s">
        <v>41</v>
      </c>
      <c r="D143" s="9" t="str">
        <f>"代兵"</f>
        <v>代兵</v>
      </c>
      <c r="E143" s="9" t="str">
        <f>"男"</f>
        <v>男</v>
      </c>
      <c r="F143" s="9"/>
    </row>
    <row r="144" spans="1:6" ht="34.5" customHeight="1">
      <c r="A144" s="8">
        <v>142</v>
      </c>
      <c r="B144" s="9" t="str">
        <f>"50332023032822021380171"</f>
        <v>50332023032822021380171</v>
      </c>
      <c r="C144" s="9" t="s">
        <v>41</v>
      </c>
      <c r="D144" s="9" t="str">
        <f>"黄俊海"</f>
        <v>黄俊海</v>
      </c>
      <c r="E144" s="9" t="str">
        <f>"男"</f>
        <v>男</v>
      </c>
      <c r="F144" s="9"/>
    </row>
    <row r="145" spans="1:6" ht="34.5" customHeight="1">
      <c r="A145" s="8">
        <v>143</v>
      </c>
      <c r="B145" s="9" t="str">
        <f>"503320230427191659142609"</f>
        <v>503320230427191659142609</v>
      </c>
      <c r="C145" s="9" t="s">
        <v>41</v>
      </c>
      <c r="D145" s="9" t="str">
        <f>"公瑞"</f>
        <v>公瑞</v>
      </c>
      <c r="E145" s="9" t="str">
        <f aca="true" t="shared" si="7" ref="E145:E152">"女"</f>
        <v>女</v>
      </c>
      <c r="F145" s="9"/>
    </row>
    <row r="146" spans="1:6" ht="34.5" customHeight="1">
      <c r="A146" s="8">
        <v>144</v>
      </c>
      <c r="B146" s="9" t="str">
        <f>"50332023032413241675832"</f>
        <v>50332023032413241675832</v>
      </c>
      <c r="C146" s="9" t="s">
        <v>42</v>
      </c>
      <c r="D146" s="9" t="str">
        <f>"陈晓娥"</f>
        <v>陈晓娥</v>
      </c>
      <c r="E146" s="9" t="str">
        <f t="shared" si="7"/>
        <v>女</v>
      </c>
      <c r="F146" s="9"/>
    </row>
    <row r="147" spans="1:6" ht="34.5" customHeight="1">
      <c r="A147" s="8">
        <v>145</v>
      </c>
      <c r="B147" s="9" t="str">
        <f>"50332023032823405180295"</f>
        <v>50332023032823405180295</v>
      </c>
      <c r="C147" s="9" t="s">
        <v>42</v>
      </c>
      <c r="D147" s="9" t="str">
        <f>"钟佳佳"</f>
        <v>钟佳佳</v>
      </c>
      <c r="E147" s="9" t="str">
        <f t="shared" si="7"/>
        <v>女</v>
      </c>
      <c r="F147" s="9"/>
    </row>
    <row r="148" spans="1:6" ht="34.5" customHeight="1">
      <c r="A148" s="8">
        <v>146</v>
      </c>
      <c r="B148" s="9" t="str">
        <f>"503320230428172408142638"</f>
        <v>503320230428172408142638</v>
      </c>
      <c r="C148" s="9" t="s">
        <v>42</v>
      </c>
      <c r="D148" s="9" t="str">
        <f>"冯艳"</f>
        <v>冯艳</v>
      </c>
      <c r="E148" s="9" t="str">
        <f t="shared" si="7"/>
        <v>女</v>
      </c>
      <c r="F148" s="9"/>
    </row>
    <row r="149" spans="1:6" ht="34.5" customHeight="1">
      <c r="A149" s="8">
        <v>147</v>
      </c>
      <c r="B149" s="9" t="str">
        <f>"50332023032116033566524"</f>
        <v>50332023032116033566524</v>
      </c>
      <c r="C149" s="9" t="s">
        <v>43</v>
      </c>
      <c r="D149" s="9" t="str">
        <f>"李有幸"</f>
        <v>李有幸</v>
      </c>
      <c r="E149" s="9" t="str">
        <f t="shared" si="7"/>
        <v>女</v>
      </c>
      <c r="F149" s="9"/>
    </row>
    <row r="150" spans="1:6" ht="34.5" customHeight="1">
      <c r="A150" s="8">
        <v>148</v>
      </c>
      <c r="B150" s="9" t="str">
        <f>"50332023032123521369127"</f>
        <v>50332023032123521369127</v>
      </c>
      <c r="C150" s="9" t="s">
        <v>44</v>
      </c>
      <c r="D150" s="9" t="str">
        <f>"梁禄暖"</f>
        <v>梁禄暖</v>
      </c>
      <c r="E150" s="9" t="str">
        <f t="shared" si="7"/>
        <v>女</v>
      </c>
      <c r="F150" s="9"/>
    </row>
    <row r="151" spans="1:6" ht="34.5" customHeight="1">
      <c r="A151" s="8">
        <v>149</v>
      </c>
      <c r="B151" s="9" t="str">
        <f>"50332023032622410377722"</f>
        <v>50332023032622410377722</v>
      </c>
      <c r="C151" s="9" t="s">
        <v>44</v>
      </c>
      <c r="D151" s="9" t="str">
        <f>"王春燕"</f>
        <v>王春燕</v>
      </c>
      <c r="E151" s="9" t="str">
        <f t="shared" si="7"/>
        <v>女</v>
      </c>
      <c r="F151" s="9"/>
    </row>
    <row r="152" spans="1:6" ht="34.5" customHeight="1">
      <c r="A152" s="8">
        <v>150</v>
      </c>
      <c r="B152" s="9" t="str">
        <f>"50332023032910450881204"</f>
        <v>50332023032910450881204</v>
      </c>
      <c r="C152" s="9" t="s">
        <v>44</v>
      </c>
      <c r="D152" s="9" t="str">
        <f>"梁美丹"</f>
        <v>梁美丹</v>
      </c>
      <c r="E152" s="9" t="str">
        <f t="shared" si="7"/>
        <v>女</v>
      </c>
      <c r="F152" s="9"/>
    </row>
    <row r="153" spans="1:6" ht="34.5" customHeight="1">
      <c r="A153" s="8">
        <v>151</v>
      </c>
      <c r="B153" s="9" t="str">
        <f>"50332023032922083884848"</f>
        <v>50332023032922083884848</v>
      </c>
      <c r="C153" s="9" t="s">
        <v>44</v>
      </c>
      <c r="D153" s="9" t="str">
        <f>"郑忠旺"</f>
        <v>郑忠旺</v>
      </c>
      <c r="E153" s="9" t="str">
        <f>"男"</f>
        <v>男</v>
      </c>
      <c r="F153" s="9"/>
    </row>
    <row r="154" spans="1:6" ht="34.5" customHeight="1">
      <c r="A154" s="8">
        <v>152</v>
      </c>
      <c r="B154" s="9" t="str">
        <f>"503320230428161116142635"</f>
        <v>503320230428161116142635</v>
      </c>
      <c r="C154" s="9" t="s">
        <v>44</v>
      </c>
      <c r="D154" s="9" t="str">
        <f>"马月"</f>
        <v>马月</v>
      </c>
      <c r="E154" s="9" t="str">
        <f>"女"</f>
        <v>女</v>
      </c>
      <c r="F154" s="9"/>
    </row>
    <row r="155" spans="1:6" ht="34.5" customHeight="1">
      <c r="A155" s="8">
        <v>153</v>
      </c>
      <c r="B155" s="9" t="str">
        <f>"503320230505080059142774"</f>
        <v>503320230505080059142774</v>
      </c>
      <c r="C155" s="9" t="s">
        <v>44</v>
      </c>
      <c r="D155" s="9" t="str">
        <f>"陆毅"</f>
        <v>陆毅</v>
      </c>
      <c r="E155" s="9" t="str">
        <f>"男"</f>
        <v>男</v>
      </c>
      <c r="F155" s="9"/>
    </row>
    <row r="156" spans="1:6" ht="34.5" customHeight="1">
      <c r="A156" s="8">
        <v>154</v>
      </c>
      <c r="B156" s="9" t="str">
        <f>"503320230511103211142839"</f>
        <v>503320230511103211142839</v>
      </c>
      <c r="C156" s="9" t="s">
        <v>44</v>
      </c>
      <c r="D156" s="9" t="str">
        <f>"符馨"</f>
        <v>符馨</v>
      </c>
      <c r="E156" s="9" t="str">
        <f>"女"</f>
        <v>女</v>
      </c>
      <c r="F156" s="9"/>
    </row>
    <row r="157" spans="1:6" ht="34.5" customHeight="1">
      <c r="A157" s="8">
        <v>155</v>
      </c>
      <c r="B157" s="9" t="str">
        <f>"50332023032619260377586"</f>
        <v>50332023032619260377586</v>
      </c>
      <c r="C157" s="9" t="s">
        <v>45</v>
      </c>
      <c r="D157" s="9" t="str">
        <f>"刘天教"</f>
        <v>刘天教</v>
      </c>
      <c r="E157" s="9" t="str">
        <f>"女"</f>
        <v>女</v>
      </c>
      <c r="F157" s="9"/>
    </row>
    <row r="158" spans="1:6" ht="34.5" customHeight="1">
      <c r="A158" s="8">
        <v>156</v>
      </c>
      <c r="B158" s="9" t="str">
        <f>"503320230506213839142807"</f>
        <v>503320230506213839142807</v>
      </c>
      <c r="C158" s="9" t="s">
        <v>45</v>
      </c>
      <c r="D158" s="9" t="str">
        <f>"王楠"</f>
        <v>王楠</v>
      </c>
      <c r="E158" s="9" t="str">
        <f>"女"</f>
        <v>女</v>
      </c>
      <c r="F158" s="9"/>
    </row>
    <row r="159" spans="1:6" ht="34.5" customHeight="1">
      <c r="A159" s="8">
        <v>157</v>
      </c>
      <c r="B159" s="9" t="str">
        <f>"503320230506213754142806"</f>
        <v>503320230506213754142806</v>
      </c>
      <c r="C159" s="9" t="s">
        <v>45</v>
      </c>
      <c r="D159" s="9" t="str">
        <f>"于春峰"</f>
        <v>于春峰</v>
      </c>
      <c r="E159" s="9" t="str">
        <f>"男"</f>
        <v>男</v>
      </c>
      <c r="F159" s="9"/>
    </row>
    <row r="160" spans="1:6" ht="34.5" customHeight="1">
      <c r="A160" s="8">
        <v>158</v>
      </c>
      <c r="B160" s="9" t="str">
        <f>"50332023032115181566203"</f>
        <v>50332023032115181566203</v>
      </c>
      <c r="C160" s="9" t="s">
        <v>46</v>
      </c>
      <c r="D160" s="9" t="str">
        <f>"王亚芳"</f>
        <v>王亚芳</v>
      </c>
      <c r="E160" s="9" t="str">
        <f>"女"</f>
        <v>女</v>
      </c>
      <c r="F160" s="9"/>
    </row>
    <row r="161" spans="1:6" ht="34.5" customHeight="1">
      <c r="A161" s="8">
        <v>159</v>
      </c>
      <c r="B161" s="9" t="str">
        <f>"50332023032300434873773"</f>
        <v>50332023032300434873773</v>
      </c>
      <c r="C161" s="9" t="s">
        <v>47</v>
      </c>
      <c r="D161" s="9" t="str">
        <f>"任翼"</f>
        <v>任翼</v>
      </c>
      <c r="E161" s="9" t="str">
        <f>"男"</f>
        <v>男</v>
      </c>
      <c r="F161" s="9"/>
    </row>
    <row r="162" spans="1:6" ht="34.5" customHeight="1">
      <c r="A162" s="8">
        <v>160</v>
      </c>
      <c r="B162" s="9" t="str">
        <f>"50332023032201083969254"</f>
        <v>50332023032201083969254</v>
      </c>
      <c r="C162" s="9" t="s">
        <v>48</v>
      </c>
      <c r="D162" s="9" t="str">
        <f>"邓如海"</f>
        <v>邓如海</v>
      </c>
      <c r="E162" s="9" t="str">
        <f>"男"</f>
        <v>男</v>
      </c>
      <c r="F162" s="9"/>
    </row>
    <row r="163" spans="1:6" ht="34.5" customHeight="1">
      <c r="A163" s="8">
        <v>161</v>
      </c>
      <c r="B163" s="9" t="str">
        <f>"50332023032512571976753"</f>
        <v>50332023032512571976753</v>
      </c>
      <c r="C163" s="9" t="s">
        <v>48</v>
      </c>
      <c r="D163" s="9" t="str">
        <f>"马力"</f>
        <v>马力</v>
      </c>
      <c r="E163" s="9" t="str">
        <f>"女"</f>
        <v>女</v>
      </c>
      <c r="F163" s="9"/>
    </row>
    <row r="164" spans="1:6" ht="34.5" customHeight="1">
      <c r="A164" s="8">
        <v>162</v>
      </c>
      <c r="B164" s="9" t="str">
        <f>"50332023032323220975324"</f>
        <v>50332023032323220975324</v>
      </c>
      <c r="C164" s="9" t="s">
        <v>49</v>
      </c>
      <c r="D164" s="9" t="str">
        <f>"马东梅"</f>
        <v>马东梅</v>
      </c>
      <c r="E164" s="9" t="str">
        <f>"女"</f>
        <v>女</v>
      </c>
      <c r="F164" s="9"/>
    </row>
    <row r="165" spans="1:6" ht="34.5" customHeight="1">
      <c r="A165" s="8">
        <v>163</v>
      </c>
      <c r="B165" s="9" t="str">
        <f>"50332023032110532264434"</f>
        <v>50332023032110532264434</v>
      </c>
      <c r="C165" s="9" t="s">
        <v>50</v>
      </c>
      <c r="D165" s="9" t="str">
        <f>"李崴"</f>
        <v>李崴</v>
      </c>
      <c r="E165" s="9" t="str">
        <f>"女"</f>
        <v>女</v>
      </c>
      <c r="F165" s="9"/>
    </row>
    <row r="166" spans="1:6" ht="34.5" customHeight="1">
      <c r="A166" s="8">
        <v>164</v>
      </c>
      <c r="B166" s="9" t="str">
        <f>"50332023032218061173101"</f>
        <v>50332023032218061173101</v>
      </c>
      <c r="C166" s="9" t="s">
        <v>51</v>
      </c>
      <c r="D166" s="9" t="str">
        <f>"夏霁"</f>
        <v>夏霁</v>
      </c>
      <c r="E166" s="9" t="str">
        <f>"女"</f>
        <v>女</v>
      </c>
      <c r="F166" s="9"/>
    </row>
    <row r="167" spans="1:6" ht="34.5" customHeight="1">
      <c r="A167" s="8">
        <v>165</v>
      </c>
      <c r="B167" s="9" t="str">
        <f>"50332023032109132463291"</f>
        <v>50332023032109132463291</v>
      </c>
      <c r="C167" s="9" t="s">
        <v>52</v>
      </c>
      <c r="D167" s="9" t="str">
        <f>"齐帮若"</f>
        <v>齐帮若</v>
      </c>
      <c r="E167" s="9" t="str">
        <f>"男"</f>
        <v>男</v>
      </c>
      <c r="F167" s="9"/>
    </row>
  </sheetData>
  <sheetProtection/>
  <mergeCells count="1">
    <mergeCell ref="A1:F1"/>
  </mergeCells>
  <conditionalFormatting sqref="D3:D167">
    <cfRule type="expression" priority="1" dxfId="0" stopIfTrue="1">
      <formula>AND(COUNTIF($D$3:$D$167,D3)&gt;1,NOT(ISBLANK(D3)))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2023-05-12T03:38:22Z</dcterms:created>
  <dcterms:modified xsi:type="dcterms:W3CDTF">2023-05-24T15:36:10Z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E3F0CF46C970492CB0D3E241AF84AA3D_13</vt:lpwstr>
  </property>
  <property fmtid="{D5CDD505-2E9C-101B-9397-08002B2CF9AE}" pid="4" name="KSOProductBuildV">
    <vt:lpwstr>2052-11.1.0.14309</vt:lpwstr>
  </property>
  <property fmtid="{D5CDD505-2E9C-101B-9397-08002B2CF9AE}" pid="5" name="KSOReadingLayo">
    <vt:bool>false</vt:bool>
  </property>
</Properties>
</file>