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机要组" sheetId="1" r:id="rId1"/>
  </sheets>
  <definedNames>
    <definedName name="_xlnm.Print_Titles" localSheetId="0">'机要组'!$1:$2</definedName>
  </definedNames>
  <calcPr fullCalcOnLoad="1"/>
</workbook>
</file>

<file path=xl/sharedStrings.xml><?xml version="1.0" encoding="utf-8"?>
<sst xmlns="http://schemas.openxmlformats.org/spreadsheetml/2006/main" count="220" uniqueCount="23">
  <si>
    <t>2022年宛城区特招医学院校毕业生笔试成绩表</t>
  </si>
  <si>
    <t>岗位代码</t>
  </si>
  <si>
    <t>岗位名称</t>
  </si>
  <si>
    <t>招聘单位</t>
  </si>
  <si>
    <t>姓名</t>
  </si>
  <si>
    <t>性别</t>
  </si>
  <si>
    <t>准考证号</t>
  </si>
  <si>
    <t>考场号</t>
  </si>
  <si>
    <t>座位号</t>
  </si>
  <si>
    <t>笔试成绩</t>
  </si>
  <si>
    <t>临床医学</t>
  </si>
  <si>
    <t>区中医院</t>
  </si>
  <si>
    <t>缺考</t>
  </si>
  <si>
    <t>中医学</t>
  </si>
  <si>
    <t>中西医结合</t>
  </si>
  <si>
    <t>康复治疗技术</t>
  </si>
  <si>
    <t>瓦店卫生院</t>
  </si>
  <si>
    <t>医学检验技术</t>
  </si>
  <si>
    <t>医学影像技术</t>
  </si>
  <si>
    <t>高庙卫生院</t>
  </si>
  <si>
    <t>金华卫生院</t>
  </si>
  <si>
    <t>溧河乡卫生院</t>
  </si>
  <si>
    <t>黄台岗卫生院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</si>
</sst>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5"/>
      <color theme="1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30" zoomScaleNormal="130" workbookViewId="0" topLeftCell="A1">
      <selection activeCell="G7" sqref="G7"/>
    </sheetView>
  </sheetViews>
  <sheetFormatPr defaultColWidth="8.7109375" defaultRowHeight="13.5" customHeight="1"/>
  <cols>
    <col min="1" max="1" width="13.00390625" style="2" customWidth="1"/>
    <col min="2" max="2" width="16.140625" style="2" hidden="1" customWidth="1"/>
    <col min="3" max="3" width="16.57421875" style="2" hidden="1" customWidth="1"/>
    <col min="4" max="4" width="11.57421875" style="2" customWidth="1"/>
    <col min="5" max="5" width="9.57421875" style="2" customWidth="1"/>
    <col min="6" max="6" width="17.7109375" style="2" customWidth="1"/>
    <col min="7" max="7" width="10.57421875" style="2" customWidth="1"/>
    <col min="8" max="8" width="11.00390625" style="2" customWidth="1"/>
    <col min="9" max="9" width="13.7109375" style="0" customWidth="1"/>
    <col min="12" max="12" width="12.57421875" style="0" bestFit="1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2.5" customHeight="1">
      <c r="A3" s="5" t="str">
        <f>"101"</f>
        <v>101</v>
      </c>
      <c r="B3" s="5" t="s">
        <v>10</v>
      </c>
      <c r="C3" s="5" t="s">
        <v>11</v>
      </c>
      <c r="D3" s="5" t="str">
        <f>"张茼彧"</f>
        <v>张茼彧</v>
      </c>
      <c r="E3" s="5" t="str">
        <f>"男"</f>
        <v>男</v>
      </c>
      <c r="F3" s="5" t="str">
        <f>"20221010101"</f>
        <v>20221010101</v>
      </c>
      <c r="G3" s="5" t="str">
        <f aca="true" t="shared" si="0" ref="G3:G32">"01"</f>
        <v>01</v>
      </c>
      <c r="H3" s="5" t="str">
        <f>"01"</f>
        <v>01</v>
      </c>
      <c r="I3" s="6">
        <v>64.4</v>
      </c>
    </row>
    <row r="4" spans="1:9" ht="22.5" customHeight="1">
      <c r="A4" s="5" t="str">
        <f>"101"</f>
        <v>101</v>
      </c>
      <c r="B4" s="5" t="s">
        <v>10</v>
      </c>
      <c r="C4" s="5" t="s">
        <v>11</v>
      </c>
      <c r="D4" s="5" t="str">
        <f>"张路"</f>
        <v>张路</v>
      </c>
      <c r="E4" s="5" t="str">
        <f>"女"</f>
        <v>女</v>
      </c>
      <c r="F4" s="5" t="str">
        <f>"20221010102"</f>
        <v>20221010102</v>
      </c>
      <c r="G4" s="5" t="str">
        <f t="shared" si="0"/>
        <v>01</v>
      </c>
      <c r="H4" s="5" t="str">
        <f>"02"</f>
        <v>02</v>
      </c>
      <c r="I4" s="7" t="s">
        <v>12</v>
      </c>
    </row>
    <row r="5" spans="1:9" ht="22.5" customHeight="1">
      <c r="A5" s="5" t="str">
        <f>"101"</f>
        <v>101</v>
      </c>
      <c r="B5" s="5" t="s">
        <v>10</v>
      </c>
      <c r="C5" s="5" t="s">
        <v>11</v>
      </c>
      <c r="D5" s="5" t="str">
        <f>"徐怀硕"</f>
        <v>徐怀硕</v>
      </c>
      <c r="E5" s="5" t="str">
        <f>"男"</f>
        <v>男</v>
      </c>
      <c r="F5" s="5" t="str">
        <f>"20221010103"</f>
        <v>20221010103</v>
      </c>
      <c r="G5" s="5" t="str">
        <f t="shared" si="0"/>
        <v>01</v>
      </c>
      <c r="H5" s="5" t="str">
        <f>"03"</f>
        <v>03</v>
      </c>
      <c r="I5" s="6">
        <v>64.2</v>
      </c>
    </row>
    <row r="6" spans="1:9" ht="22.5" customHeight="1">
      <c r="A6" s="5" t="str">
        <f>"101"</f>
        <v>101</v>
      </c>
      <c r="B6" s="5" t="s">
        <v>10</v>
      </c>
      <c r="C6" s="5" t="s">
        <v>11</v>
      </c>
      <c r="D6" s="5" t="str">
        <f>"张海佳"</f>
        <v>张海佳</v>
      </c>
      <c r="E6" s="5" t="str">
        <f>"女"</f>
        <v>女</v>
      </c>
      <c r="F6" s="5" t="str">
        <f>"20221010104"</f>
        <v>20221010104</v>
      </c>
      <c r="G6" s="5" t="str">
        <f t="shared" si="0"/>
        <v>01</v>
      </c>
      <c r="H6" s="5" t="str">
        <f>"04"</f>
        <v>04</v>
      </c>
      <c r="I6" s="7" t="s">
        <v>12</v>
      </c>
    </row>
    <row r="7" spans="1:9" ht="22.5" customHeight="1">
      <c r="A7" s="5" t="str">
        <f>"102"</f>
        <v>102</v>
      </c>
      <c r="B7" s="5" t="s">
        <v>13</v>
      </c>
      <c r="C7" s="5" t="s">
        <v>11</v>
      </c>
      <c r="D7" s="5" t="str">
        <f>"柳昌玲"</f>
        <v>柳昌玲</v>
      </c>
      <c r="E7" s="5" t="str">
        <f>"女"</f>
        <v>女</v>
      </c>
      <c r="F7" s="5" t="str">
        <f>"20221020105"</f>
        <v>20221020105</v>
      </c>
      <c r="G7" s="5" t="str">
        <f t="shared" si="0"/>
        <v>01</v>
      </c>
      <c r="H7" s="5" t="str">
        <f>"05"</f>
        <v>05</v>
      </c>
      <c r="I7" s="7" t="s">
        <v>12</v>
      </c>
    </row>
    <row r="8" spans="1:9" ht="22.5" customHeight="1">
      <c r="A8" s="5" t="str">
        <f>"102"</f>
        <v>102</v>
      </c>
      <c r="B8" s="5" t="s">
        <v>13</v>
      </c>
      <c r="C8" s="5" t="s">
        <v>11</v>
      </c>
      <c r="D8" s="5" t="str">
        <f>"高阳"</f>
        <v>高阳</v>
      </c>
      <c r="E8" s="5" t="str">
        <f>"男"</f>
        <v>男</v>
      </c>
      <c r="F8" s="5" t="str">
        <f>"20221020106"</f>
        <v>20221020106</v>
      </c>
      <c r="G8" s="5" t="str">
        <f t="shared" si="0"/>
        <v>01</v>
      </c>
      <c r="H8" s="5" t="str">
        <f>"06"</f>
        <v>06</v>
      </c>
      <c r="I8" s="6">
        <v>70.8</v>
      </c>
    </row>
    <row r="9" spans="1:9" ht="22.5" customHeight="1">
      <c r="A9" s="5" t="str">
        <f>"102"</f>
        <v>102</v>
      </c>
      <c r="B9" s="5" t="s">
        <v>13</v>
      </c>
      <c r="C9" s="5" t="s">
        <v>11</v>
      </c>
      <c r="D9" s="5" t="str">
        <f>"卫一博"</f>
        <v>卫一博</v>
      </c>
      <c r="E9" s="5" t="str">
        <f>"男"</f>
        <v>男</v>
      </c>
      <c r="F9" s="5" t="str">
        <f>"20221020107"</f>
        <v>20221020107</v>
      </c>
      <c r="G9" s="5" t="str">
        <f t="shared" si="0"/>
        <v>01</v>
      </c>
      <c r="H9" s="5" t="str">
        <f>"07"</f>
        <v>07</v>
      </c>
      <c r="I9" s="6">
        <v>66</v>
      </c>
    </row>
    <row r="10" spans="1:9" ht="22.5" customHeight="1">
      <c r="A10" s="5" t="str">
        <f>"102"</f>
        <v>102</v>
      </c>
      <c r="B10" s="5" t="s">
        <v>13</v>
      </c>
      <c r="C10" s="5" t="s">
        <v>11</v>
      </c>
      <c r="D10" s="5" t="str">
        <f>"李丹凤"</f>
        <v>李丹凤</v>
      </c>
      <c r="E10" s="5" t="str">
        <f>"女"</f>
        <v>女</v>
      </c>
      <c r="F10" s="5" t="str">
        <f>"20221020108"</f>
        <v>20221020108</v>
      </c>
      <c r="G10" s="5" t="str">
        <f t="shared" si="0"/>
        <v>01</v>
      </c>
      <c r="H10" s="5" t="str">
        <f>"08"</f>
        <v>08</v>
      </c>
      <c r="I10" s="6">
        <v>54.5</v>
      </c>
    </row>
    <row r="11" spans="1:9" ht="22.5" customHeight="1">
      <c r="A11" s="5" t="str">
        <f>"103"</f>
        <v>103</v>
      </c>
      <c r="B11" s="5" t="s">
        <v>14</v>
      </c>
      <c r="C11" s="5" t="s">
        <v>11</v>
      </c>
      <c r="D11" s="5" t="str">
        <f>"吴丽"</f>
        <v>吴丽</v>
      </c>
      <c r="E11" s="5" t="str">
        <f>"女"</f>
        <v>女</v>
      </c>
      <c r="F11" s="5" t="str">
        <f>"20221030109"</f>
        <v>20221030109</v>
      </c>
      <c r="G11" s="5" t="str">
        <f t="shared" si="0"/>
        <v>01</v>
      </c>
      <c r="H11" s="5" t="str">
        <f>"09"</f>
        <v>09</v>
      </c>
      <c r="I11" s="6">
        <v>64.5</v>
      </c>
    </row>
    <row r="12" spans="1:9" ht="22.5" customHeight="1">
      <c r="A12" s="5" t="str">
        <f>"103"</f>
        <v>103</v>
      </c>
      <c r="B12" s="5" t="s">
        <v>14</v>
      </c>
      <c r="C12" s="5" t="s">
        <v>11</v>
      </c>
      <c r="D12" s="5" t="str">
        <f>"杨沛山"</f>
        <v>杨沛山</v>
      </c>
      <c r="E12" s="5" t="str">
        <f>"男"</f>
        <v>男</v>
      </c>
      <c r="F12" s="5" t="str">
        <f>"20221030110"</f>
        <v>20221030110</v>
      </c>
      <c r="G12" s="5" t="str">
        <f t="shared" si="0"/>
        <v>01</v>
      </c>
      <c r="H12" s="5" t="str">
        <f>"10"</f>
        <v>10</v>
      </c>
      <c r="I12" s="7" t="s">
        <v>12</v>
      </c>
    </row>
    <row r="13" spans="1:9" ht="22.5" customHeight="1">
      <c r="A13" s="5" t="str">
        <f>"103"</f>
        <v>103</v>
      </c>
      <c r="B13" s="5" t="s">
        <v>14</v>
      </c>
      <c r="C13" s="5" t="s">
        <v>11</v>
      </c>
      <c r="D13" s="5" t="str">
        <f>"李文龙"</f>
        <v>李文龙</v>
      </c>
      <c r="E13" s="5" t="str">
        <f>"男"</f>
        <v>男</v>
      </c>
      <c r="F13" s="5" t="str">
        <f>"20221030111"</f>
        <v>20221030111</v>
      </c>
      <c r="G13" s="5" t="str">
        <f t="shared" si="0"/>
        <v>01</v>
      </c>
      <c r="H13" s="5" t="str">
        <f>"11"</f>
        <v>11</v>
      </c>
      <c r="I13" s="7" t="s">
        <v>12</v>
      </c>
    </row>
    <row r="14" spans="1:9" ht="22.5" customHeight="1">
      <c r="A14" s="5" t="str">
        <f>"103"</f>
        <v>103</v>
      </c>
      <c r="B14" s="5" t="s">
        <v>14</v>
      </c>
      <c r="C14" s="5" t="s">
        <v>11</v>
      </c>
      <c r="D14" s="5" t="str">
        <f>"王雅梦"</f>
        <v>王雅梦</v>
      </c>
      <c r="E14" s="5" t="str">
        <f>"女"</f>
        <v>女</v>
      </c>
      <c r="F14" s="5" t="str">
        <f>"20221030112"</f>
        <v>20221030112</v>
      </c>
      <c r="G14" s="5" t="str">
        <f t="shared" si="0"/>
        <v>01</v>
      </c>
      <c r="H14" s="5" t="str">
        <f>"12"</f>
        <v>12</v>
      </c>
      <c r="I14" s="7" t="s">
        <v>12</v>
      </c>
    </row>
    <row r="15" spans="1:9" ht="22.5" customHeight="1">
      <c r="A15" s="5" t="str">
        <f>"301"</f>
        <v>301</v>
      </c>
      <c r="B15" s="5" t="s">
        <v>15</v>
      </c>
      <c r="C15" s="5" t="s">
        <v>16</v>
      </c>
      <c r="D15" s="5" t="str">
        <f>"李姿璇"</f>
        <v>李姿璇</v>
      </c>
      <c r="E15" s="5" t="str">
        <f>"女"</f>
        <v>女</v>
      </c>
      <c r="F15" s="5" t="str">
        <f>"20223010113"</f>
        <v>20223010113</v>
      </c>
      <c r="G15" s="5" t="str">
        <f t="shared" si="0"/>
        <v>01</v>
      </c>
      <c r="H15" s="5" t="str">
        <f>"13"</f>
        <v>13</v>
      </c>
      <c r="I15" s="7" t="s">
        <v>12</v>
      </c>
    </row>
    <row r="16" spans="1:9" ht="22.5" customHeight="1">
      <c r="A16" s="5" t="str">
        <f>"301"</f>
        <v>301</v>
      </c>
      <c r="B16" s="5" t="s">
        <v>15</v>
      </c>
      <c r="C16" s="5" t="s">
        <v>16</v>
      </c>
      <c r="D16" s="5" t="str">
        <f>"张硕"</f>
        <v>张硕</v>
      </c>
      <c r="E16" s="5" t="str">
        <f>"男"</f>
        <v>男</v>
      </c>
      <c r="F16" s="5" t="str">
        <f>"20223010114"</f>
        <v>20223010114</v>
      </c>
      <c r="G16" s="5" t="str">
        <f t="shared" si="0"/>
        <v>01</v>
      </c>
      <c r="H16" s="5" t="str">
        <f>"14"</f>
        <v>14</v>
      </c>
      <c r="I16" s="7" t="s">
        <v>12</v>
      </c>
    </row>
    <row r="17" spans="1:9" ht="22.5" customHeight="1">
      <c r="A17" s="5" t="str">
        <f>"301"</f>
        <v>301</v>
      </c>
      <c r="B17" s="5" t="s">
        <v>15</v>
      </c>
      <c r="C17" s="5" t="s">
        <v>16</v>
      </c>
      <c r="D17" s="5" t="str">
        <f>"张振东"</f>
        <v>张振东</v>
      </c>
      <c r="E17" s="5" t="str">
        <f>"男"</f>
        <v>男</v>
      </c>
      <c r="F17" s="5" t="str">
        <f>"20223010115"</f>
        <v>20223010115</v>
      </c>
      <c r="G17" s="5" t="str">
        <f t="shared" si="0"/>
        <v>01</v>
      </c>
      <c r="H17" s="5" t="str">
        <f>"15"</f>
        <v>15</v>
      </c>
      <c r="I17" s="6">
        <v>43.7</v>
      </c>
    </row>
    <row r="18" spans="1:9" ht="22.5" customHeight="1">
      <c r="A18" s="5" t="str">
        <f>"301"</f>
        <v>301</v>
      </c>
      <c r="B18" s="5" t="s">
        <v>15</v>
      </c>
      <c r="C18" s="5" t="s">
        <v>16</v>
      </c>
      <c r="D18" s="5" t="str">
        <f>"胡钰晗"</f>
        <v>胡钰晗</v>
      </c>
      <c r="E18" s="5" t="str">
        <f aca="true" t="shared" si="1" ref="E18:E29">"女"</f>
        <v>女</v>
      </c>
      <c r="F18" s="5" t="str">
        <f>"20223010116"</f>
        <v>20223010116</v>
      </c>
      <c r="G18" s="5" t="str">
        <f t="shared" si="0"/>
        <v>01</v>
      </c>
      <c r="H18" s="5" t="str">
        <f>"16"</f>
        <v>16</v>
      </c>
      <c r="I18" s="7" t="s">
        <v>12</v>
      </c>
    </row>
    <row r="19" spans="1:9" ht="22.5" customHeight="1">
      <c r="A19" s="5" t="str">
        <f aca="true" t="shared" si="2" ref="A19:A27">"302"</f>
        <v>302</v>
      </c>
      <c r="B19" s="5" t="s">
        <v>17</v>
      </c>
      <c r="C19" s="5" t="s">
        <v>16</v>
      </c>
      <c r="D19" s="5" t="str">
        <f>"曾令辉"</f>
        <v>曾令辉</v>
      </c>
      <c r="E19" s="5" t="str">
        <f t="shared" si="1"/>
        <v>女</v>
      </c>
      <c r="F19" s="5" t="str">
        <f>"20223020117"</f>
        <v>20223020117</v>
      </c>
      <c r="G19" s="5" t="str">
        <f t="shared" si="0"/>
        <v>01</v>
      </c>
      <c r="H19" s="5" t="str">
        <f>"17"</f>
        <v>17</v>
      </c>
      <c r="I19" s="6">
        <v>57</v>
      </c>
    </row>
    <row r="20" spans="1:9" ht="22.5" customHeight="1">
      <c r="A20" s="5" t="str">
        <f t="shared" si="2"/>
        <v>302</v>
      </c>
      <c r="B20" s="5" t="s">
        <v>17</v>
      </c>
      <c r="C20" s="5" t="s">
        <v>16</v>
      </c>
      <c r="D20" s="5" t="str">
        <f>"谢宏雨"</f>
        <v>谢宏雨</v>
      </c>
      <c r="E20" s="5" t="str">
        <f t="shared" si="1"/>
        <v>女</v>
      </c>
      <c r="F20" s="5" t="str">
        <f>"20223020118"</f>
        <v>20223020118</v>
      </c>
      <c r="G20" s="5" t="str">
        <f t="shared" si="0"/>
        <v>01</v>
      </c>
      <c r="H20" s="5" t="str">
        <f>"18"</f>
        <v>18</v>
      </c>
      <c r="I20" s="6">
        <v>60</v>
      </c>
    </row>
    <row r="21" spans="1:9" ht="22.5" customHeight="1">
      <c r="A21" s="5" t="str">
        <f t="shared" si="2"/>
        <v>302</v>
      </c>
      <c r="B21" s="5" t="s">
        <v>17</v>
      </c>
      <c r="C21" s="5" t="s">
        <v>16</v>
      </c>
      <c r="D21" s="5" t="str">
        <f>"王英杰"</f>
        <v>王英杰</v>
      </c>
      <c r="E21" s="5" t="str">
        <f t="shared" si="1"/>
        <v>女</v>
      </c>
      <c r="F21" s="5" t="str">
        <f>"20223020119"</f>
        <v>20223020119</v>
      </c>
      <c r="G21" s="5" t="str">
        <f t="shared" si="0"/>
        <v>01</v>
      </c>
      <c r="H21" s="5" t="str">
        <f>"19"</f>
        <v>19</v>
      </c>
      <c r="I21" s="7" t="s">
        <v>12</v>
      </c>
    </row>
    <row r="22" spans="1:9" ht="22.5" customHeight="1">
      <c r="A22" s="5" t="str">
        <f t="shared" si="2"/>
        <v>302</v>
      </c>
      <c r="B22" s="5" t="s">
        <v>17</v>
      </c>
      <c r="C22" s="5" t="s">
        <v>16</v>
      </c>
      <c r="D22" s="5" t="str">
        <f>"包芮"</f>
        <v>包芮</v>
      </c>
      <c r="E22" s="5" t="str">
        <f t="shared" si="1"/>
        <v>女</v>
      </c>
      <c r="F22" s="5" t="str">
        <f>"20223020120"</f>
        <v>20223020120</v>
      </c>
      <c r="G22" s="5" t="str">
        <f t="shared" si="0"/>
        <v>01</v>
      </c>
      <c r="H22" s="5" t="str">
        <f>"20"</f>
        <v>20</v>
      </c>
      <c r="I22" s="7" t="s">
        <v>12</v>
      </c>
    </row>
    <row r="23" spans="1:9" ht="22.5" customHeight="1">
      <c r="A23" s="5" t="str">
        <f t="shared" si="2"/>
        <v>302</v>
      </c>
      <c r="B23" s="5" t="s">
        <v>17</v>
      </c>
      <c r="C23" s="5" t="s">
        <v>16</v>
      </c>
      <c r="D23" s="5" t="str">
        <f>"金声玉"</f>
        <v>金声玉</v>
      </c>
      <c r="E23" s="5" t="str">
        <f t="shared" si="1"/>
        <v>女</v>
      </c>
      <c r="F23" s="5" t="str">
        <f>"20223020121"</f>
        <v>20223020121</v>
      </c>
      <c r="G23" s="5" t="str">
        <f t="shared" si="0"/>
        <v>01</v>
      </c>
      <c r="H23" s="5" t="str">
        <f>"21"</f>
        <v>21</v>
      </c>
      <c r="I23" s="6">
        <v>51.9</v>
      </c>
    </row>
    <row r="24" spans="1:9" ht="22.5" customHeight="1">
      <c r="A24" s="5" t="str">
        <f t="shared" si="2"/>
        <v>302</v>
      </c>
      <c r="B24" s="5" t="s">
        <v>17</v>
      </c>
      <c r="C24" s="5" t="s">
        <v>16</v>
      </c>
      <c r="D24" s="5" t="str">
        <f>"吴妍"</f>
        <v>吴妍</v>
      </c>
      <c r="E24" s="5" t="str">
        <f t="shared" si="1"/>
        <v>女</v>
      </c>
      <c r="F24" s="5" t="str">
        <f>"20223020122"</f>
        <v>20223020122</v>
      </c>
      <c r="G24" s="5" t="str">
        <f t="shared" si="0"/>
        <v>01</v>
      </c>
      <c r="H24" s="5" t="str">
        <f>"22"</f>
        <v>22</v>
      </c>
      <c r="I24" s="6">
        <v>55</v>
      </c>
    </row>
    <row r="25" spans="1:9" ht="22.5" customHeight="1">
      <c r="A25" s="5" t="str">
        <f t="shared" si="2"/>
        <v>302</v>
      </c>
      <c r="B25" s="5" t="s">
        <v>17</v>
      </c>
      <c r="C25" s="5" t="s">
        <v>16</v>
      </c>
      <c r="D25" s="5" t="str">
        <f>"申琳琳"</f>
        <v>申琳琳</v>
      </c>
      <c r="E25" s="5" t="str">
        <f t="shared" si="1"/>
        <v>女</v>
      </c>
      <c r="F25" s="5" t="str">
        <f>"20223020123"</f>
        <v>20223020123</v>
      </c>
      <c r="G25" s="5" t="str">
        <f t="shared" si="0"/>
        <v>01</v>
      </c>
      <c r="H25" s="5" t="str">
        <f>"23"</f>
        <v>23</v>
      </c>
      <c r="I25" s="6">
        <v>52.2</v>
      </c>
    </row>
    <row r="26" spans="1:9" ht="22.5" customHeight="1">
      <c r="A26" s="5" t="str">
        <f t="shared" si="2"/>
        <v>302</v>
      </c>
      <c r="B26" s="5" t="s">
        <v>17</v>
      </c>
      <c r="C26" s="5" t="s">
        <v>16</v>
      </c>
      <c r="D26" s="5" t="str">
        <f>"李若男"</f>
        <v>李若男</v>
      </c>
      <c r="E26" s="5" t="str">
        <f t="shared" si="1"/>
        <v>女</v>
      </c>
      <c r="F26" s="5" t="str">
        <f>"20223020124"</f>
        <v>20223020124</v>
      </c>
      <c r="G26" s="5" t="str">
        <f t="shared" si="0"/>
        <v>01</v>
      </c>
      <c r="H26" s="5" t="str">
        <f>"24"</f>
        <v>24</v>
      </c>
      <c r="I26" s="7" t="s">
        <v>12</v>
      </c>
    </row>
    <row r="27" spans="1:9" ht="22.5" customHeight="1">
      <c r="A27" s="5" t="str">
        <f t="shared" si="2"/>
        <v>302</v>
      </c>
      <c r="B27" s="5" t="s">
        <v>17</v>
      </c>
      <c r="C27" s="5" t="s">
        <v>16</v>
      </c>
      <c r="D27" s="5" t="str">
        <f>"何静怡"</f>
        <v>何静怡</v>
      </c>
      <c r="E27" s="5" t="str">
        <f t="shared" si="1"/>
        <v>女</v>
      </c>
      <c r="F27" s="5" t="str">
        <f>"20223020125"</f>
        <v>20223020125</v>
      </c>
      <c r="G27" s="5" t="str">
        <f t="shared" si="0"/>
        <v>01</v>
      </c>
      <c r="H27" s="5" t="str">
        <f>"25"</f>
        <v>25</v>
      </c>
      <c r="I27" s="6">
        <v>56.7</v>
      </c>
    </row>
    <row r="28" spans="1:9" ht="22.5" customHeight="1">
      <c r="A28" s="5" t="str">
        <f aca="true" t="shared" si="3" ref="A28:A48">"401"</f>
        <v>401</v>
      </c>
      <c r="B28" s="5" t="s">
        <v>18</v>
      </c>
      <c r="C28" s="5" t="s">
        <v>19</v>
      </c>
      <c r="D28" s="5" t="str">
        <f>"赵楠"</f>
        <v>赵楠</v>
      </c>
      <c r="E28" s="5" t="str">
        <f t="shared" si="1"/>
        <v>女</v>
      </c>
      <c r="F28" s="5" t="str">
        <f>"20224010126"</f>
        <v>20224010126</v>
      </c>
      <c r="G28" s="5" t="str">
        <f t="shared" si="0"/>
        <v>01</v>
      </c>
      <c r="H28" s="5" t="str">
        <f>"26"</f>
        <v>26</v>
      </c>
      <c r="I28" s="6">
        <v>55</v>
      </c>
    </row>
    <row r="29" spans="1:9" ht="22.5" customHeight="1">
      <c r="A29" s="5" t="str">
        <f t="shared" si="3"/>
        <v>401</v>
      </c>
      <c r="B29" s="5" t="s">
        <v>18</v>
      </c>
      <c r="C29" s="5" t="s">
        <v>19</v>
      </c>
      <c r="D29" s="5" t="str">
        <f>"毕迎旭"</f>
        <v>毕迎旭</v>
      </c>
      <c r="E29" s="5" t="str">
        <f t="shared" si="1"/>
        <v>女</v>
      </c>
      <c r="F29" s="5" t="str">
        <f>"20224010127"</f>
        <v>20224010127</v>
      </c>
      <c r="G29" s="5" t="str">
        <f t="shared" si="0"/>
        <v>01</v>
      </c>
      <c r="H29" s="5" t="str">
        <f>"27"</f>
        <v>27</v>
      </c>
      <c r="I29" s="7" t="s">
        <v>12</v>
      </c>
    </row>
    <row r="30" spans="1:9" ht="22.5" customHeight="1">
      <c r="A30" s="5" t="str">
        <f t="shared" si="3"/>
        <v>401</v>
      </c>
      <c r="B30" s="5" t="s">
        <v>18</v>
      </c>
      <c r="C30" s="5" t="s">
        <v>19</v>
      </c>
      <c r="D30" s="5" t="str">
        <f>"王聪"</f>
        <v>王聪</v>
      </c>
      <c r="E30" s="5" t="str">
        <f>"男"</f>
        <v>男</v>
      </c>
      <c r="F30" s="5" t="str">
        <f>"20224010128"</f>
        <v>20224010128</v>
      </c>
      <c r="G30" s="5" t="str">
        <f t="shared" si="0"/>
        <v>01</v>
      </c>
      <c r="H30" s="5" t="str">
        <f>"28"</f>
        <v>28</v>
      </c>
      <c r="I30" s="7" t="s">
        <v>12</v>
      </c>
    </row>
    <row r="31" spans="1:9" ht="22.5" customHeight="1">
      <c r="A31" s="5" t="str">
        <f t="shared" si="3"/>
        <v>401</v>
      </c>
      <c r="B31" s="5" t="s">
        <v>18</v>
      </c>
      <c r="C31" s="5" t="s">
        <v>19</v>
      </c>
      <c r="D31" s="5" t="str">
        <f>"田冰"</f>
        <v>田冰</v>
      </c>
      <c r="E31" s="5" t="str">
        <f>"女"</f>
        <v>女</v>
      </c>
      <c r="F31" s="5" t="str">
        <f>"20224010129"</f>
        <v>20224010129</v>
      </c>
      <c r="G31" s="5" t="str">
        <f t="shared" si="0"/>
        <v>01</v>
      </c>
      <c r="H31" s="5" t="str">
        <f>"29"</f>
        <v>29</v>
      </c>
      <c r="I31" s="6">
        <v>37.8</v>
      </c>
    </row>
    <row r="32" spans="1:9" ht="22.5" customHeight="1">
      <c r="A32" s="5" t="str">
        <f t="shared" si="3"/>
        <v>401</v>
      </c>
      <c r="B32" s="5" t="s">
        <v>18</v>
      </c>
      <c r="C32" s="5" t="s">
        <v>19</v>
      </c>
      <c r="D32" s="5" t="str">
        <f>"李孟丽"</f>
        <v>李孟丽</v>
      </c>
      <c r="E32" s="5" t="str">
        <f>"女"</f>
        <v>女</v>
      </c>
      <c r="F32" s="5" t="str">
        <f>"20224010130"</f>
        <v>20224010130</v>
      </c>
      <c r="G32" s="5" t="str">
        <f t="shared" si="0"/>
        <v>01</v>
      </c>
      <c r="H32" s="5" t="str">
        <f>"30"</f>
        <v>30</v>
      </c>
      <c r="I32" s="7" t="s">
        <v>12</v>
      </c>
    </row>
    <row r="33" spans="1:9" ht="22.5" customHeight="1">
      <c r="A33" s="5" t="str">
        <f t="shared" si="3"/>
        <v>401</v>
      </c>
      <c r="B33" s="5" t="s">
        <v>18</v>
      </c>
      <c r="C33" s="5" t="s">
        <v>19</v>
      </c>
      <c r="D33" s="5" t="str">
        <f>"吴元跃"</f>
        <v>吴元跃</v>
      </c>
      <c r="E33" s="5" t="str">
        <f>"男"</f>
        <v>男</v>
      </c>
      <c r="F33" s="5" t="str">
        <f>"20224010201"</f>
        <v>20224010201</v>
      </c>
      <c r="G33" s="5" t="str">
        <f aca="true" t="shared" si="4" ref="G33:G62">"02"</f>
        <v>02</v>
      </c>
      <c r="H33" s="5" t="str">
        <f>"01"</f>
        <v>01</v>
      </c>
      <c r="I33" s="6">
        <v>50.4</v>
      </c>
    </row>
    <row r="34" spans="1:9" ht="22.5" customHeight="1">
      <c r="A34" s="5" t="str">
        <f t="shared" si="3"/>
        <v>401</v>
      </c>
      <c r="B34" s="5" t="s">
        <v>18</v>
      </c>
      <c r="C34" s="5" t="s">
        <v>19</v>
      </c>
      <c r="D34" s="5" t="str">
        <f>"杨世鑫"</f>
        <v>杨世鑫</v>
      </c>
      <c r="E34" s="5" t="str">
        <f>"女"</f>
        <v>女</v>
      </c>
      <c r="F34" s="5" t="str">
        <f>"20224010202"</f>
        <v>20224010202</v>
      </c>
      <c r="G34" s="5" t="str">
        <f t="shared" si="4"/>
        <v>02</v>
      </c>
      <c r="H34" s="5" t="str">
        <f>"02"</f>
        <v>02</v>
      </c>
      <c r="I34" s="7" t="s">
        <v>12</v>
      </c>
    </row>
    <row r="35" spans="1:9" ht="22.5" customHeight="1">
      <c r="A35" s="5" t="str">
        <f t="shared" si="3"/>
        <v>401</v>
      </c>
      <c r="B35" s="5" t="s">
        <v>18</v>
      </c>
      <c r="C35" s="5" t="s">
        <v>19</v>
      </c>
      <c r="D35" s="5" t="str">
        <f>"李梦媛"</f>
        <v>李梦媛</v>
      </c>
      <c r="E35" s="5" t="str">
        <f>"女"</f>
        <v>女</v>
      </c>
      <c r="F35" s="5" t="str">
        <f>"20224010203"</f>
        <v>20224010203</v>
      </c>
      <c r="G35" s="5" t="str">
        <f t="shared" si="4"/>
        <v>02</v>
      </c>
      <c r="H35" s="5" t="str">
        <f>"03"</f>
        <v>03</v>
      </c>
      <c r="I35" s="7" t="s">
        <v>12</v>
      </c>
    </row>
    <row r="36" spans="1:9" ht="22.5" customHeight="1">
      <c r="A36" s="5" t="str">
        <f t="shared" si="3"/>
        <v>401</v>
      </c>
      <c r="B36" s="5" t="s">
        <v>18</v>
      </c>
      <c r="C36" s="5" t="s">
        <v>19</v>
      </c>
      <c r="D36" s="5" t="str">
        <f>"周帆"</f>
        <v>周帆</v>
      </c>
      <c r="E36" s="5" t="str">
        <f>"女"</f>
        <v>女</v>
      </c>
      <c r="F36" s="5" t="str">
        <f>"20224010204"</f>
        <v>20224010204</v>
      </c>
      <c r="G36" s="5" t="str">
        <f t="shared" si="4"/>
        <v>02</v>
      </c>
      <c r="H36" s="5" t="str">
        <f>"04"</f>
        <v>04</v>
      </c>
      <c r="I36" s="6">
        <v>68.9</v>
      </c>
    </row>
    <row r="37" spans="1:9" ht="22.5" customHeight="1">
      <c r="A37" s="5" t="str">
        <f t="shared" si="3"/>
        <v>401</v>
      </c>
      <c r="B37" s="5" t="s">
        <v>18</v>
      </c>
      <c r="C37" s="5" t="s">
        <v>19</v>
      </c>
      <c r="D37" s="5" t="str">
        <f>"董梦阳"</f>
        <v>董梦阳</v>
      </c>
      <c r="E37" s="5" t="str">
        <f>"女"</f>
        <v>女</v>
      </c>
      <c r="F37" s="5" t="str">
        <f>"20224010205"</f>
        <v>20224010205</v>
      </c>
      <c r="G37" s="5" t="str">
        <f t="shared" si="4"/>
        <v>02</v>
      </c>
      <c r="H37" s="5" t="str">
        <f>"05"</f>
        <v>05</v>
      </c>
      <c r="I37" s="7" t="s">
        <v>12</v>
      </c>
    </row>
    <row r="38" spans="1:9" ht="22.5" customHeight="1">
      <c r="A38" s="5" t="str">
        <f t="shared" si="3"/>
        <v>401</v>
      </c>
      <c r="B38" s="5" t="s">
        <v>18</v>
      </c>
      <c r="C38" s="5" t="s">
        <v>19</v>
      </c>
      <c r="D38" s="5" t="str">
        <f>"张婉"</f>
        <v>张婉</v>
      </c>
      <c r="E38" s="5" t="str">
        <f>"女"</f>
        <v>女</v>
      </c>
      <c r="F38" s="5" t="str">
        <f>"20224010206"</f>
        <v>20224010206</v>
      </c>
      <c r="G38" s="5" t="str">
        <f t="shared" si="4"/>
        <v>02</v>
      </c>
      <c r="H38" s="5" t="str">
        <f>"06"</f>
        <v>06</v>
      </c>
      <c r="I38" s="7" t="s">
        <v>12</v>
      </c>
    </row>
    <row r="39" spans="1:9" ht="22.5" customHeight="1">
      <c r="A39" s="5" t="str">
        <f t="shared" si="3"/>
        <v>401</v>
      </c>
      <c r="B39" s="5" t="s">
        <v>18</v>
      </c>
      <c r="C39" s="5" t="s">
        <v>19</v>
      </c>
      <c r="D39" s="5" t="str">
        <f>"吴云飞"</f>
        <v>吴云飞</v>
      </c>
      <c r="E39" s="5" t="str">
        <f>"男"</f>
        <v>男</v>
      </c>
      <c r="F39" s="5" t="str">
        <f>"20224010207"</f>
        <v>20224010207</v>
      </c>
      <c r="G39" s="5" t="str">
        <f t="shared" si="4"/>
        <v>02</v>
      </c>
      <c r="H39" s="5" t="str">
        <f>"07"</f>
        <v>07</v>
      </c>
      <c r="I39" s="6">
        <v>58.9</v>
      </c>
    </row>
    <row r="40" spans="1:9" ht="22.5" customHeight="1">
      <c r="A40" s="5" t="str">
        <f t="shared" si="3"/>
        <v>401</v>
      </c>
      <c r="B40" s="5" t="s">
        <v>18</v>
      </c>
      <c r="C40" s="5" t="s">
        <v>19</v>
      </c>
      <c r="D40" s="5" t="str">
        <f>"荆兰逊"</f>
        <v>荆兰逊</v>
      </c>
      <c r="E40" s="5" t="str">
        <f>"女"</f>
        <v>女</v>
      </c>
      <c r="F40" s="5" t="str">
        <f>"20224010208"</f>
        <v>20224010208</v>
      </c>
      <c r="G40" s="5" t="str">
        <f t="shared" si="4"/>
        <v>02</v>
      </c>
      <c r="H40" s="5" t="str">
        <f>"08"</f>
        <v>08</v>
      </c>
      <c r="I40" s="6">
        <v>56.1</v>
      </c>
    </row>
    <row r="41" spans="1:9" ht="22.5" customHeight="1">
      <c r="A41" s="5" t="str">
        <f t="shared" si="3"/>
        <v>401</v>
      </c>
      <c r="B41" s="5" t="s">
        <v>18</v>
      </c>
      <c r="C41" s="5" t="s">
        <v>19</v>
      </c>
      <c r="D41" s="5" t="str">
        <f>"王如男"</f>
        <v>王如男</v>
      </c>
      <c r="E41" s="5" t="str">
        <f>"女"</f>
        <v>女</v>
      </c>
      <c r="F41" s="5" t="str">
        <f>"20224010209"</f>
        <v>20224010209</v>
      </c>
      <c r="G41" s="5" t="str">
        <f t="shared" si="4"/>
        <v>02</v>
      </c>
      <c r="H41" s="5" t="str">
        <f>"09"</f>
        <v>09</v>
      </c>
      <c r="I41" s="6">
        <v>42.4</v>
      </c>
    </row>
    <row r="42" spans="1:9" ht="22.5" customHeight="1">
      <c r="A42" s="5" t="str">
        <f t="shared" si="3"/>
        <v>401</v>
      </c>
      <c r="B42" s="5" t="s">
        <v>18</v>
      </c>
      <c r="C42" s="5" t="s">
        <v>19</v>
      </c>
      <c r="D42" s="5" t="str">
        <f>"许鹏旭"</f>
        <v>许鹏旭</v>
      </c>
      <c r="E42" s="5" t="str">
        <f>"女"</f>
        <v>女</v>
      </c>
      <c r="F42" s="5" t="str">
        <f>"20224010210"</f>
        <v>20224010210</v>
      </c>
      <c r="G42" s="5" t="str">
        <f t="shared" si="4"/>
        <v>02</v>
      </c>
      <c r="H42" s="5" t="str">
        <f>"10"</f>
        <v>10</v>
      </c>
      <c r="I42" s="7" t="s">
        <v>12</v>
      </c>
    </row>
    <row r="43" spans="1:9" ht="22.5" customHeight="1">
      <c r="A43" s="5" t="str">
        <f t="shared" si="3"/>
        <v>401</v>
      </c>
      <c r="B43" s="5" t="s">
        <v>18</v>
      </c>
      <c r="C43" s="5" t="s">
        <v>19</v>
      </c>
      <c r="D43" s="5" t="str">
        <f>"方怡"</f>
        <v>方怡</v>
      </c>
      <c r="E43" s="5" t="str">
        <f>"女"</f>
        <v>女</v>
      </c>
      <c r="F43" s="5" t="str">
        <f>"20224010211"</f>
        <v>20224010211</v>
      </c>
      <c r="G43" s="5" t="str">
        <f t="shared" si="4"/>
        <v>02</v>
      </c>
      <c r="H43" s="5" t="str">
        <f>"11"</f>
        <v>11</v>
      </c>
      <c r="I43" s="7" t="s">
        <v>12</v>
      </c>
    </row>
    <row r="44" spans="1:9" ht="22.5" customHeight="1">
      <c r="A44" s="5" t="str">
        <f t="shared" si="3"/>
        <v>401</v>
      </c>
      <c r="B44" s="5" t="s">
        <v>18</v>
      </c>
      <c r="C44" s="5" t="s">
        <v>19</v>
      </c>
      <c r="D44" s="5" t="str">
        <f>"张亚迪"</f>
        <v>张亚迪</v>
      </c>
      <c r="E44" s="5" t="str">
        <f>"男"</f>
        <v>男</v>
      </c>
      <c r="F44" s="5" t="str">
        <f>"20224010212"</f>
        <v>20224010212</v>
      </c>
      <c r="G44" s="5" t="str">
        <f t="shared" si="4"/>
        <v>02</v>
      </c>
      <c r="H44" s="5" t="str">
        <f>"12"</f>
        <v>12</v>
      </c>
      <c r="I44" s="7" t="s">
        <v>12</v>
      </c>
    </row>
    <row r="45" spans="1:9" ht="22.5" customHeight="1">
      <c r="A45" s="5" t="str">
        <f t="shared" si="3"/>
        <v>401</v>
      </c>
      <c r="B45" s="5" t="s">
        <v>18</v>
      </c>
      <c r="C45" s="5" t="s">
        <v>19</v>
      </c>
      <c r="D45" s="5" t="str">
        <f>"田大雪"</f>
        <v>田大雪</v>
      </c>
      <c r="E45" s="5" t="str">
        <f>"女"</f>
        <v>女</v>
      </c>
      <c r="F45" s="5" t="str">
        <f>"20224010213"</f>
        <v>20224010213</v>
      </c>
      <c r="G45" s="5" t="str">
        <f t="shared" si="4"/>
        <v>02</v>
      </c>
      <c r="H45" s="5" t="str">
        <f>"13"</f>
        <v>13</v>
      </c>
      <c r="I45" s="6">
        <v>45.5</v>
      </c>
    </row>
    <row r="46" spans="1:9" ht="22.5" customHeight="1">
      <c r="A46" s="5" t="str">
        <f t="shared" si="3"/>
        <v>401</v>
      </c>
      <c r="B46" s="5" t="s">
        <v>18</v>
      </c>
      <c r="C46" s="5" t="s">
        <v>19</v>
      </c>
      <c r="D46" s="5" t="str">
        <f>"郑佳"</f>
        <v>郑佳</v>
      </c>
      <c r="E46" s="5" t="str">
        <f>"女"</f>
        <v>女</v>
      </c>
      <c r="F46" s="5" t="str">
        <f>"20224010214"</f>
        <v>20224010214</v>
      </c>
      <c r="G46" s="5" t="str">
        <f t="shared" si="4"/>
        <v>02</v>
      </c>
      <c r="H46" s="5" t="str">
        <f>"14"</f>
        <v>14</v>
      </c>
      <c r="I46" s="6">
        <v>44.6</v>
      </c>
    </row>
    <row r="47" spans="1:9" ht="22.5" customHeight="1">
      <c r="A47" s="5" t="str">
        <f t="shared" si="3"/>
        <v>401</v>
      </c>
      <c r="B47" s="5" t="s">
        <v>18</v>
      </c>
      <c r="C47" s="5" t="s">
        <v>19</v>
      </c>
      <c r="D47" s="5" t="str">
        <f>"刘孟豪"</f>
        <v>刘孟豪</v>
      </c>
      <c r="E47" s="5" t="str">
        <f>"男"</f>
        <v>男</v>
      </c>
      <c r="F47" s="5" t="str">
        <f>"20224010215"</f>
        <v>20224010215</v>
      </c>
      <c r="G47" s="5" t="str">
        <f t="shared" si="4"/>
        <v>02</v>
      </c>
      <c r="H47" s="5" t="str">
        <f>"15"</f>
        <v>15</v>
      </c>
      <c r="I47" s="7" t="s">
        <v>12</v>
      </c>
    </row>
    <row r="48" spans="1:9" ht="22.5" customHeight="1">
      <c r="A48" s="5" t="str">
        <f t="shared" si="3"/>
        <v>401</v>
      </c>
      <c r="B48" s="5" t="s">
        <v>18</v>
      </c>
      <c r="C48" s="5" t="s">
        <v>19</v>
      </c>
      <c r="D48" s="5" t="str">
        <f>"赵雪"</f>
        <v>赵雪</v>
      </c>
      <c r="E48" s="5" t="str">
        <f>"女"</f>
        <v>女</v>
      </c>
      <c r="F48" s="5" t="str">
        <f>"20224010216"</f>
        <v>20224010216</v>
      </c>
      <c r="G48" s="5" t="str">
        <f t="shared" si="4"/>
        <v>02</v>
      </c>
      <c r="H48" s="5" t="str">
        <f>"16"</f>
        <v>16</v>
      </c>
      <c r="I48" s="7" t="s">
        <v>12</v>
      </c>
    </row>
    <row r="49" spans="1:9" ht="22.5" customHeight="1">
      <c r="A49" s="5" t="str">
        <f aca="true" t="shared" si="5" ref="A49:A54">"501"</f>
        <v>501</v>
      </c>
      <c r="B49" s="5" t="s">
        <v>10</v>
      </c>
      <c r="C49" s="5" t="s">
        <v>20</v>
      </c>
      <c r="D49" s="5" t="str">
        <f>"王珊珊"</f>
        <v>王珊珊</v>
      </c>
      <c r="E49" s="5" t="str">
        <f>"女"</f>
        <v>女</v>
      </c>
      <c r="F49" s="5" t="str">
        <f>"20225010217"</f>
        <v>20225010217</v>
      </c>
      <c r="G49" s="5" t="str">
        <f t="shared" si="4"/>
        <v>02</v>
      </c>
      <c r="H49" s="5" t="str">
        <f>"17"</f>
        <v>17</v>
      </c>
      <c r="I49" s="6">
        <v>58</v>
      </c>
    </row>
    <row r="50" spans="1:9" ht="22.5" customHeight="1">
      <c r="A50" s="5" t="str">
        <f t="shared" si="5"/>
        <v>501</v>
      </c>
      <c r="B50" s="5" t="s">
        <v>10</v>
      </c>
      <c r="C50" s="5" t="s">
        <v>20</v>
      </c>
      <c r="D50" s="5" t="str">
        <f>"李龙廷"</f>
        <v>李龙廷</v>
      </c>
      <c r="E50" s="5" t="str">
        <f>"男"</f>
        <v>男</v>
      </c>
      <c r="F50" s="5" t="str">
        <f>"20225010218"</f>
        <v>20225010218</v>
      </c>
      <c r="G50" s="5" t="str">
        <f t="shared" si="4"/>
        <v>02</v>
      </c>
      <c r="H50" s="5" t="str">
        <f>"18"</f>
        <v>18</v>
      </c>
      <c r="I50" s="7" t="s">
        <v>12</v>
      </c>
    </row>
    <row r="51" spans="1:9" ht="22.5" customHeight="1">
      <c r="A51" s="5" t="str">
        <f t="shared" si="5"/>
        <v>501</v>
      </c>
      <c r="B51" s="5" t="s">
        <v>10</v>
      </c>
      <c r="C51" s="5" t="s">
        <v>20</v>
      </c>
      <c r="D51" s="5" t="str">
        <f>"王佳铭"</f>
        <v>王佳铭</v>
      </c>
      <c r="E51" s="5" t="str">
        <f>"女"</f>
        <v>女</v>
      </c>
      <c r="F51" s="5" t="str">
        <f>"20225010219"</f>
        <v>20225010219</v>
      </c>
      <c r="G51" s="5" t="str">
        <f t="shared" si="4"/>
        <v>02</v>
      </c>
      <c r="H51" s="5" t="str">
        <f>"19"</f>
        <v>19</v>
      </c>
      <c r="I51" s="6">
        <v>65.1</v>
      </c>
    </row>
    <row r="52" spans="1:9" ht="22.5" customHeight="1">
      <c r="A52" s="5" t="str">
        <f t="shared" si="5"/>
        <v>501</v>
      </c>
      <c r="B52" s="5" t="s">
        <v>10</v>
      </c>
      <c r="C52" s="5" t="s">
        <v>20</v>
      </c>
      <c r="D52" s="5" t="str">
        <f>"王迪君"</f>
        <v>王迪君</v>
      </c>
      <c r="E52" s="5" t="str">
        <f>"女"</f>
        <v>女</v>
      </c>
      <c r="F52" s="5" t="str">
        <f>"20225010220"</f>
        <v>20225010220</v>
      </c>
      <c r="G52" s="5" t="str">
        <f t="shared" si="4"/>
        <v>02</v>
      </c>
      <c r="H52" s="5" t="str">
        <f>"20"</f>
        <v>20</v>
      </c>
      <c r="I52" s="6">
        <v>71.5</v>
      </c>
    </row>
    <row r="53" spans="1:9" ht="22.5" customHeight="1">
      <c r="A53" s="5" t="str">
        <f t="shared" si="5"/>
        <v>501</v>
      </c>
      <c r="B53" s="5" t="s">
        <v>10</v>
      </c>
      <c r="C53" s="5" t="s">
        <v>20</v>
      </c>
      <c r="D53" s="5" t="str">
        <f>"高崇元"</f>
        <v>高崇元</v>
      </c>
      <c r="E53" s="5" t="str">
        <f>"男"</f>
        <v>男</v>
      </c>
      <c r="F53" s="5" t="str">
        <f>"20225010221"</f>
        <v>20225010221</v>
      </c>
      <c r="G53" s="5" t="str">
        <f t="shared" si="4"/>
        <v>02</v>
      </c>
      <c r="H53" s="5" t="str">
        <f>"21"</f>
        <v>21</v>
      </c>
      <c r="I53" s="7" t="s">
        <v>12</v>
      </c>
    </row>
    <row r="54" spans="1:9" ht="22.5" customHeight="1">
      <c r="A54" s="5" t="str">
        <f t="shared" si="5"/>
        <v>501</v>
      </c>
      <c r="B54" s="5" t="s">
        <v>10</v>
      </c>
      <c r="C54" s="5" t="s">
        <v>20</v>
      </c>
      <c r="D54" s="5" t="str">
        <f>"秦龙"</f>
        <v>秦龙</v>
      </c>
      <c r="E54" s="5" t="str">
        <f>"男"</f>
        <v>男</v>
      </c>
      <c r="F54" s="5" t="str">
        <f>"20225010222"</f>
        <v>20225010222</v>
      </c>
      <c r="G54" s="5" t="str">
        <f t="shared" si="4"/>
        <v>02</v>
      </c>
      <c r="H54" s="5" t="str">
        <f>"22"</f>
        <v>22</v>
      </c>
      <c r="I54" s="7" t="s">
        <v>12</v>
      </c>
    </row>
    <row r="55" spans="1:9" ht="22.5" customHeight="1">
      <c r="A55" s="5" t="str">
        <f>"502"</f>
        <v>502</v>
      </c>
      <c r="B55" s="5" t="s">
        <v>13</v>
      </c>
      <c r="C55" s="5" t="s">
        <v>20</v>
      </c>
      <c r="D55" s="5" t="str">
        <f>"刘晶"</f>
        <v>刘晶</v>
      </c>
      <c r="E55" s="5" t="str">
        <f>"女"</f>
        <v>女</v>
      </c>
      <c r="F55" s="5" t="str">
        <f>"20225020223"</f>
        <v>20225020223</v>
      </c>
      <c r="G55" s="5" t="str">
        <f t="shared" si="4"/>
        <v>02</v>
      </c>
      <c r="H55" s="5" t="str">
        <f>"23"</f>
        <v>23</v>
      </c>
      <c r="I55" s="7" t="s">
        <v>12</v>
      </c>
    </row>
    <row r="56" spans="1:9" ht="22.5" customHeight="1">
      <c r="A56" s="5" t="str">
        <f>"502"</f>
        <v>502</v>
      </c>
      <c r="B56" s="5" t="s">
        <v>13</v>
      </c>
      <c r="C56" s="5" t="s">
        <v>20</v>
      </c>
      <c r="D56" s="5" t="str">
        <f>"张纪龙"</f>
        <v>张纪龙</v>
      </c>
      <c r="E56" s="5" t="str">
        <f>"男"</f>
        <v>男</v>
      </c>
      <c r="F56" s="5" t="str">
        <f>"20225020224"</f>
        <v>20225020224</v>
      </c>
      <c r="G56" s="5" t="str">
        <f t="shared" si="4"/>
        <v>02</v>
      </c>
      <c r="H56" s="5" t="str">
        <f>"24"</f>
        <v>24</v>
      </c>
      <c r="I56" s="7" t="s">
        <v>12</v>
      </c>
    </row>
    <row r="57" spans="1:9" ht="22.5" customHeight="1">
      <c r="A57" s="5" t="str">
        <f>"502"</f>
        <v>502</v>
      </c>
      <c r="B57" s="5" t="s">
        <v>13</v>
      </c>
      <c r="C57" s="5" t="s">
        <v>20</v>
      </c>
      <c r="D57" s="5" t="str">
        <f>"黄茜"</f>
        <v>黄茜</v>
      </c>
      <c r="E57" s="5" t="str">
        <f>"女"</f>
        <v>女</v>
      </c>
      <c r="F57" s="5" t="str">
        <f>"20225020225"</f>
        <v>20225020225</v>
      </c>
      <c r="G57" s="5" t="str">
        <f t="shared" si="4"/>
        <v>02</v>
      </c>
      <c r="H57" s="5" t="str">
        <f>"25"</f>
        <v>25</v>
      </c>
      <c r="I57" s="6">
        <v>50.2</v>
      </c>
    </row>
    <row r="58" spans="1:9" ht="22.5" customHeight="1">
      <c r="A58" s="5" t="str">
        <f>"502"</f>
        <v>502</v>
      </c>
      <c r="B58" s="5" t="s">
        <v>13</v>
      </c>
      <c r="C58" s="5" t="s">
        <v>20</v>
      </c>
      <c r="D58" s="5" t="str">
        <f>"肖富豪"</f>
        <v>肖富豪</v>
      </c>
      <c r="E58" s="5" t="str">
        <f>"男"</f>
        <v>男</v>
      </c>
      <c r="F58" s="5" t="str">
        <f>"20225020226"</f>
        <v>20225020226</v>
      </c>
      <c r="G58" s="5" t="str">
        <f t="shared" si="4"/>
        <v>02</v>
      </c>
      <c r="H58" s="5" t="str">
        <f>"26"</f>
        <v>26</v>
      </c>
      <c r="I58" s="6">
        <v>58.1</v>
      </c>
    </row>
    <row r="59" spans="1:9" ht="22.5" customHeight="1">
      <c r="A59" s="5" t="str">
        <f>"502"</f>
        <v>502</v>
      </c>
      <c r="B59" s="5" t="s">
        <v>13</v>
      </c>
      <c r="C59" s="5" t="s">
        <v>20</v>
      </c>
      <c r="D59" s="5" t="str">
        <f>"韩远景"</f>
        <v>韩远景</v>
      </c>
      <c r="E59" s="5" t="str">
        <f>"女"</f>
        <v>女</v>
      </c>
      <c r="F59" s="5" t="str">
        <f>"20225020227"</f>
        <v>20225020227</v>
      </c>
      <c r="G59" s="5" t="str">
        <f t="shared" si="4"/>
        <v>02</v>
      </c>
      <c r="H59" s="5" t="str">
        <f>"27"</f>
        <v>27</v>
      </c>
      <c r="I59" s="6">
        <v>56.5</v>
      </c>
    </row>
    <row r="60" spans="1:9" ht="22.5" customHeight="1">
      <c r="A60" s="5" t="str">
        <f>"503"</f>
        <v>503</v>
      </c>
      <c r="B60" s="5" t="s">
        <v>17</v>
      </c>
      <c r="C60" s="5" t="s">
        <v>20</v>
      </c>
      <c r="D60" s="5" t="str">
        <f>"孟繁鑫"</f>
        <v>孟繁鑫</v>
      </c>
      <c r="E60" s="5" t="str">
        <f>"男"</f>
        <v>男</v>
      </c>
      <c r="F60" s="5" t="str">
        <f>"20225030228"</f>
        <v>20225030228</v>
      </c>
      <c r="G60" s="5" t="str">
        <f t="shared" si="4"/>
        <v>02</v>
      </c>
      <c r="H60" s="5" t="str">
        <f>"28"</f>
        <v>28</v>
      </c>
      <c r="I60" s="6">
        <v>56.5</v>
      </c>
    </row>
    <row r="61" spans="1:9" ht="22.5" customHeight="1">
      <c r="A61" s="5" t="str">
        <f>"503"</f>
        <v>503</v>
      </c>
      <c r="B61" s="5" t="s">
        <v>17</v>
      </c>
      <c r="C61" s="5" t="s">
        <v>20</v>
      </c>
      <c r="D61" s="5" t="str">
        <f>"吕泽晨"</f>
        <v>吕泽晨</v>
      </c>
      <c r="E61" s="5" t="str">
        <f>"男"</f>
        <v>男</v>
      </c>
      <c r="F61" s="5" t="str">
        <f>"20225030229"</f>
        <v>20225030229</v>
      </c>
      <c r="G61" s="5" t="str">
        <f t="shared" si="4"/>
        <v>02</v>
      </c>
      <c r="H61" s="5" t="str">
        <f>"29"</f>
        <v>29</v>
      </c>
      <c r="I61" s="7" t="s">
        <v>12</v>
      </c>
    </row>
    <row r="62" spans="1:9" ht="22.5" customHeight="1">
      <c r="A62" s="5" t="str">
        <f>"503"</f>
        <v>503</v>
      </c>
      <c r="B62" s="5" t="s">
        <v>17</v>
      </c>
      <c r="C62" s="5" t="s">
        <v>20</v>
      </c>
      <c r="D62" s="5" t="str">
        <f>"孙文亚"</f>
        <v>孙文亚</v>
      </c>
      <c r="E62" s="5" t="str">
        <f>"女"</f>
        <v>女</v>
      </c>
      <c r="F62" s="5" t="str">
        <f>"20225030230"</f>
        <v>20225030230</v>
      </c>
      <c r="G62" s="5" t="str">
        <f t="shared" si="4"/>
        <v>02</v>
      </c>
      <c r="H62" s="5" t="str">
        <f>"30"</f>
        <v>30</v>
      </c>
      <c r="I62" s="6">
        <v>75.6</v>
      </c>
    </row>
    <row r="63" spans="1:9" ht="22.5" customHeight="1">
      <c r="A63" s="5" t="str">
        <f>"503"</f>
        <v>503</v>
      </c>
      <c r="B63" s="5" t="s">
        <v>17</v>
      </c>
      <c r="C63" s="5" t="s">
        <v>20</v>
      </c>
      <c r="D63" s="5" t="str">
        <f>"许湘游"</f>
        <v>许湘游</v>
      </c>
      <c r="E63" s="5" t="str">
        <f>"男"</f>
        <v>男</v>
      </c>
      <c r="F63" s="5" t="str">
        <f>"20225030301"</f>
        <v>20225030301</v>
      </c>
      <c r="G63" s="5" t="str">
        <f aca="true" t="shared" si="6" ref="G63:G88">"03"</f>
        <v>03</v>
      </c>
      <c r="H63" s="5" t="str">
        <f>"01"</f>
        <v>01</v>
      </c>
      <c r="I63" s="6">
        <v>41</v>
      </c>
    </row>
    <row r="64" spans="1:9" ht="22.5" customHeight="1">
      <c r="A64" s="5" t="str">
        <f>"503"</f>
        <v>503</v>
      </c>
      <c r="B64" s="5" t="s">
        <v>17</v>
      </c>
      <c r="C64" s="5" t="s">
        <v>20</v>
      </c>
      <c r="D64" s="5" t="str">
        <f>"杨雪莲"</f>
        <v>杨雪莲</v>
      </c>
      <c r="E64" s="5" t="str">
        <f>"女"</f>
        <v>女</v>
      </c>
      <c r="F64" s="5" t="str">
        <f>"20225030302"</f>
        <v>20225030302</v>
      </c>
      <c r="G64" s="5" t="str">
        <f t="shared" si="6"/>
        <v>03</v>
      </c>
      <c r="H64" s="5" t="str">
        <f>"02"</f>
        <v>02</v>
      </c>
      <c r="I64" s="6">
        <v>37.3</v>
      </c>
    </row>
    <row r="65" spans="1:9" ht="22.5" customHeight="1">
      <c r="A65" s="5" t="str">
        <f aca="true" t="shared" si="7" ref="A65:A79">"601"</f>
        <v>601</v>
      </c>
      <c r="B65" s="5" t="s">
        <v>10</v>
      </c>
      <c r="C65" s="5" t="s">
        <v>21</v>
      </c>
      <c r="D65" s="5" t="str">
        <f>"张皓迪"</f>
        <v>张皓迪</v>
      </c>
      <c r="E65" s="5" t="str">
        <f>"男"</f>
        <v>男</v>
      </c>
      <c r="F65" s="5" t="str">
        <f>"20226010303"</f>
        <v>20226010303</v>
      </c>
      <c r="G65" s="5" t="str">
        <f t="shared" si="6"/>
        <v>03</v>
      </c>
      <c r="H65" s="5" t="str">
        <f>"03"</f>
        <v>03</v>
      </c>
      <c r="I65" s="7" t="s">
        <v>12</v>
      </c>
    </row>
    <row r="66" spans="1:9" ht="22.5" customHeight="1">
      <c r="A66" s="5" t="str">
        <f t="shared" si="7"/>
        <v>601</v>
      </c>
      <c r="B66" s="5" t="s">
        <v>10</v>
      </c>
      <c r="C66" s="5" t="s">
        <v>21</v>
      </c>
      <c r="D66" s="5" t="str">
        <f>"薛鹤"</f>
        <v>薛鹤</v>
      </c>
      <c r="E66" s="5" t="str">
        <f>"男"</f>
        <v>男</v>
      </c>
      <c r="F66" s="5" t="str">
        <f>"20226010304"</f>
        <v>20226010304</v>
      </c>
      <c r="G66" s="5" t="str">
        <f t="shared" si="6"/>
        <v>03</v>
      </c>
      <c r="H66" s="5" t="str">
        <f>"04"</f>
        <v>04</v>
      </c>
      <c r="I66" s="6">
        <v>59</v>
      </c>
    </row>
    <row r="67" spans="1:9" ht="22.5" customHeight="1">
      <c r="A67" s="5" t="str">
        <f t="shared" si="7"/>
        <v>601</v>
      </c>
      <c r="B67" s="5" t="s">
        <v>10</v>
      </c>
      <c r="C67" s="5" t="s">
        <v>21</v>
      </c>
      <c r="D67" s="5" t="str">
        <f>"周秋雅"</f>
        <v>周秋雅</v>
      </c>
      <c r="E67" s="5" t="str">
        <f>"女"</f>
        <v>女</v>
      </c>
      <c r="F67" s="5" t="str">
        <f>"20226010305"</f>
        <v>20226010305</v>
      </c>
      <c r="G67" s="5" t="str">
        <f t="shared" si="6"/>
        <v>03</v>
      </c>
      <c r="H67" s="5" t="str">
        <f>"05"</f>
        <v>05</v>
      </c>
      <c r="I67" s="6">
        <v>61.7</v>
      </c>
    </row>
    <row r="68" spans="1:9" ht="22.5" customHeight="1">
      <c r="A68" s="5" t="str">
        <f t="shared" si="7"/>
        <v>601</v>
      </c>
      <c r="B68" s="5" t="s">
        <v>10</v>
      </c>
      <c r="C68" s="5" t="s">
        <v>21</v>
      </c>
      <c r="D68" s="5" t="str">
        <f>"杨琪"</f>
        <v>杨琪</v>
      </c>
      <c r="E68" s="5" t="str">
        <f>"女"</f>
        <v>女</v>
      </c>
      <c r="F68" s="5" t="str">
        <f>"20226010306"</f>
        <v>20226010306</v>
      </c>
      <c r="G68" s="5" t="str">
        <f t="shared" si="6"/>
        <v>03</v>
      </c>
      <c r="H68" s="5" t="str">
        <f>"06"</f>
        <v>06</v>
      </c>
      <c r="I68" s="6">
        <v>64.2</v>
      </c>
    </row>
    <row r="69" spans="1:9" ht="22.5" customHeight="1">
      <c r="A69" s="5" t="str">
        <f t="shared" si="7"/>
        <v>601</v>
      </c>
      <c r="B69" s="5" t="s">
        <v>10</v>
      </c>
      <c r="C69" s="5" t="s">
        <v>21</v>
      </c>
      <c r="D69" s="5" t="str">
        <f>"孟祥莹"</f>
        <v>孟祥莹</v>
      </c>
      <c r="E69" s="5" t="str">
        <f>"女"</f>
        <v>女</v>
      </c>
      <c r="F69" s="5" t="str">
        <f>"20226010307"</f>
        <v>20226010307</v>
      </c>
      <c r="G69" s="5" t="str">
        <f t="shared" si="6"/>
        <v>03</v>
      </c>
      <c r="H69" s="5" t="str">
        <f>"07"</f>
        <v>07</v>
      </c>
      <c r="I69" s="7" t="s">
        <v>12</v>
      </c>
    </row>
    <row r="70" spans="1:9" ht="22.5" customHeight="1">
      <c r="A70" s="5" t="str">
        <f t="shared" si="7"/>
        <v>601</v>
      </c>
      <c r="B70" s="5" t="s">
        <v>10</v>
      </c>
      <c r="C70" s="5" t="s">
        <v>21</v>
      </c>
      <c r="D70" s="5" t="str">
        <f>"安帅"</f>
        <v>安帅</v>
      </c>
      <c r="E70" s="5" t="str">
        <f>"男"</f>
        <v>男</v>
      </c>
      <c r="F70" s="5" t="str">
        <f>"20226010308"</f>
        <v>20226010308</v>
      </c>
      <c r="G70" s="5" t="str">
        <f t="shared" si="6"/>
        <v>03</v>
      </c>
      <c r="H70" s="5" t="str">
        <f>"08"</f>
        <v>08</v>
      </c>
      <c r="I70" s="6">
        <v>70.3</v>
      </c>
    </row>
    <row r="71" spans="1:9" ht="22.5" customHeight="1">
      <c r="A71" s="5" t="str">
        <f t="shared" si="7"/>
        <v>601</v>
      </c>
      <c r="B71" s="5" t="s">
        <v>10</v>
      </c>
      <c r="C71" s="5" t="s">
        <v>21</v>
      </c>
      <c r="D71" s="5" t="str">
        <f>"王寅璞"</f>
        <v>王寅璞</v>
      </c>
      <c r="E71" s="5" t="str">
        <f>"女"</f>
        <v>女</v>
      </c>
      <c r="F71" s="5" t="str">
        <f>"20226010309"</f>
        <v>20226010309</v>
      </c>
      <c r="G71" s="5" t="str">
        <f t="shared" si="6"/>
        <v>03</v>
      </c>
      <c r="H71" s="5" t="str">
        <f>"09"</f>
        <v>09</v>
      </c>
      <c r="I71" s="7" t="s">
        <v>12</v>
      </c>
    </row>
    <row r="72" spans="1:9" ht="22.5" customHeight="1">
      <c r="A72" s="5" t="str">
        <f t="shared" si="7"/>
        <v>601</v>
      </c>
      <c r="B72" s="5" t="s">
        <v>10</v>
      </c>
      <c r="C72" s="5" t="s">
        <v>21</v>
      </c>
      <c r="D72" s="5" t="str">
        <f>"李炯熠"</f>
        <v>李炯熠</v>
      </c>
      <c r="E72" s="5" t="str">
        <f>"女"</f>
        <v>女</v>
      </c>
      <c r="F72" s="5" t="str">
        <f>"20226010310"</f>
        <v>20226010310</v>
      </c>
      <c r="G72" s="5" t="str">
        <f t="shared" si="6"/>
        <v>03</v>
      </c>
      <c r="H72" s="5" t="str">
        <f>"10"</f>
        <v>10</v>
      </c>
      <c r="I72" s="6">
        <v>45.9</v>
      </c>
    </row>
    <row r="73" spans="1:9" ht="22.5" customHeight="1">
      <c r="A73" s="5" t="str">
        <f t="shared" si="7"/>
        <v>601</v>
      </c>
      <c r="B73" s="5" t="s">
        <v>10</v>
      </c>
      <c r="C73" s="5" t="s">
        <v>21</v>
      </c>
      <c r="D73" s="5" t="str">
        <f>"唐梦迪"</f>
        <v>唐梦迪</v>
      </c>
      <c r="E73" s="5" t="str">
        <f>"女"</f>
        <v>女</v>
      </c>
      <c r="F73" s="5" t="str">
        <f>"20226010311"</f>
        <v>20226010311</v>
      </c>
      <c r="G73" s="5" t="str">
        <f t="shared" si="6"/>
        <v>03</v>
      </c>
      <c r="H73" s="5" t="str">
        <f>"11"</f>
        <v>11</v>
      </c>
      <c r="I73" s="6">
        <v>51.8</v>
      </c>
    </row>
    <row r="74" spans="1:9" ht="22.5" customHeight="1">
      <c r="A74" s="5" t="str">
        <f t="shared" si="7"/>
        <v>601</v>
      </c>
      <c r="B74" s="5" t="s">
        <v>10</v>
      </c>
      <c r="C74" s="5" t="s">
        <v>21</v>
      </c>
      <c r="D74" s="5" t="str">
        <f>"李越"</f>
        <v>李越</v>
      </c>
      <c r="E74" s="5" t="str">
        <f>"女"</f>
        <v>女</v>
      </c>
      <c r="F74" s="5" t="str">
        <f>"20226010312"</f>
        <v>20226010312</v>
      </c>
      <c r="G74" s="5" t="str">
        <f t="shared" si="6"/>
        <v>03</v>
      </c>
      <c r="H74" s="5" t="str">
        <f>"12"</f>
        <v>12</v>
      </c>
      <c r="I74" s="6">
        <v>56.5</v>
      </c>
    </row>
    <row r="75" spans="1:9" ht="22.5" customHeight="1">
      <c r="A75" s="5" t="str">
        <f t="shared" si="7"/>
        <v>601</v>
      </c>
      <c r="B75" s="5" t="s">
        <v>10</v>
      </c>
      <c r="C75" s="5" t="s">
        <v>21</v>
      </c>
      <c r="D75" s="5" t="str">
        <f>"刘宏科"</f>
        <v>刘宏科</v>
      </c>
      <c r="E75" s="5" t="str">
        <f>"男"</f>
        <v>男</v>
      </c>
      <c r="F75" s="5" t="str">
        <f>"20226010313"</f>
        <v>20226010313</v>
      </c>
      <c r="G75" s="5" t="str">
        <f t="shared" si="6"/>
        <v>03</v>
      </c>
      <c r="H75" s="5" t="str">
        <f>"13"</f>
        <v>13</v>
      </c>
      <c r="I75" s="7" t="s">
        <v>12</v>
      </c>
    </row>
    <row r="76" spans="1:9" ht="22.5" customHeight="1">
      <c r="A76" s="5" t="str">
        <f t="shared" si="7"/>
        <v>601</v>
      </c>
      <c r="B76" s="5" t="s">
        <v>10</v>
      </c>
      <c r="C76" s="5" t="s">
        <v>21</v>
      </c>
      <c r="D76" s="5" t="str">
        <f>"李根"</f>
        <v>李根</v>
      </c>
      <c r="E76" s="5" t="str">
        <f>"男"</f>
        <v>男</v>
      </c>
      <c r="F76" s="5" t="str">
        <f>"20226010314"</f>
        <v>20226010314</v>
      </c>
      <c r="G76" s="5" t="str">
        <f t="shared" si="6"/>
        <v>03</v>
      </c>
      <c r="H76" s="5" t="str">
        <f>"14"</f>
        <v>14</v>
      </c>
      <c r="I76" s="6">
        <v>60.3</v>
      </c>
    </row>
    <row r="77" spans="1:9" ht="22.5" customHeight="1">
      <c r="A77" s="5" t="str">
        <f t="shared" si="7"/>
        <v>601</v>
      </c>
      <c r="B77" s="5" t="s">
        <v>10</v>
      </c>
      <c r="C77" s="5" t="s">
        <v>21</v>
      </c>
      <c r="D77" s="5" t="str">
        <f>"孙梦娜"</f>
        <v>孙梦娜</v>
      </c>
      <c r="E77" s="5" t="str">
        <f>"女"</f>
        <v>女</v>
      </c>
      <c r="F77" s="5" t="str">
        <f>"20226010315"</f>
        <v>20226010315</v>
      </c>
      <c r="G77" s="5" t="str">
        <f t="shared" si="6"/>
        <v>03</v>
      </c>
      <c r="H77" s="5" t="str">
        <f>"15"</f>
        <v>15</v>
      </c>
      <c r="I77" s="7" t="s">
        <v>12</v>
      </c>
    </row>
    <row r="78" spans="1:9" ht="22.5" customHeight="1">
      <c r="A78" s="5" t="str">
        <f t="shared" si="7"/>
        <v>601</v>
      </c>
      <c r="B78" s="5" t="s">
        <v>10</v>
      </c>
      <c r="C78" s="5" t="s">
        <v>21</v>
      </c>
      <c r="D78" s="5" t="str">
        <f>"杨松山"</f>
        <v>杨松山</v>
      </c>
      <c r="E78" s="5" t="str">
        <f>"男"</f>
        <v>男</v>
      </c>
      <c r="F78" s="5" t="str">
        <f>"20226010316"</f>
        <v>20226010316</v>
      </c>
      <c r="G78" s="5" t="str">
        <f t="shared" si="6"/>
        <v>03</v>
      </c>
      <c r="H78" s="5" t="str">
        <f>"16"</f>
        <v>16</v>
      </c>
      <c r="I78" s="7" t="s">
        <v>12</v>
      </c>
    </row>
    <row r="79" spans="1:9" ht="22.5" customHeight="1">
      <c r="A79" s="5" t="str">
        <f t="shared" si="7"/>
        <v>601</v>
      </c>
      <c r="B79" s="5" t="s">
        <v>10</v>
      </c>
      <c r="C79" s="5" t="s">
        <v>21</v>
      </c>
      <c r="D79" s="5" t="str">
        <f>"李硕先"</f>
        <v>李硕先</v>
      </c>
      <c r="E79" s="5" t="str">
        <f>"女"</f>
        <v>女</v>
      </c>
      <c r="F79" s="5" t="str">
        <f>"20226010317"</f>
        <v>20226010317</v>
      </c>
      <c r="G79" s="5" t="str">
        <f t="shared" si="6"/>
        <v>03</v>
      </c>
      <c r="H79" s="5" t="str">
        <f>"17"</f>
        <v>17</v>
      </c>
      <c r="I79" s="6">
        <v>52.6</v>
      </c>
    </row>
    <row r="80" spans="1:9" ht="22.5" customHeight="1">
      <c r="A80" s="5" t="str">
        <f>"701"</f>
        <v>701</v>
      </c>
      <c r="B80" s="5" t="s">
        <v>10</v>
      </c>
      <c r="C80" s="5" t="s">
        <v>22</v>
      </c>
      <c r="D80" s="5" t="str">
        <f>"李肖肖"</f>
        <v>李肖肖</v>
      </c>
      <c r="E80" s="5" t="str">
        <f>"女"</f>
        <v>女</v>
      </c>
      <c r="F80" s="5" t="str">
        <f>"20227010318"</f>
        <v>20227010318</v>
      </c>
      <c r="G80" s="5" t="str">
        <f t="shared" si="6"/>
        <v>03</v>
      </c>
      <c r="H80" s="5" t="str">
        <f>"18"</f>
        <v>18</v>
      </c>
      <c r="I80" s="7" t="s">
        <v>12</v>
      </c>
    </row>
    <row r="81" spans="1:9" ht="22.5" customHeight="1">
      <c r="A81" s="5" t="str">
        <f>"701"</f>
        <v>701</v>
      </c>
      <c r="B81" s="5" t="s">
        <v>10</v>
      </c>
      <c r="C81" s="5" t="s">
        <v>22</v>
      </c>
      <c r="D81" s="5" t="str">
        <f>"赵恩基"</f>
        <v>赵恩基</v>
      </c>
      <c r="E81" s="5" t="str">
        <f>"男"</f>
        <v>男</v>
      </c>
      <c r="F81" s="5" t="str">
        <f>"20227010319"</f>
        <v>20227010319</v>
      </c>
      <c r="G81" s="5" t="str">
        <f t="shared" si="6"/>
        <v>03</v>
      </c>
      <c r="H81" s="5" t="str">
        <f>"19"</f>
        <v>19</v>
      </c>
      <c r="I81" s="6">
        <v>44.1</v>
      </c>
    </row>
    <row r="82" spans="1:9" ht="22.5" customHeight="1">
      <c r="A82" s="5" t="str">
        <f>"701"</f>
        <v>701</v>
      </c>
      <c r="B82" s="5" t="s">
        <v>10</v>
      </c>
      <c r="C82" s="5" t="s">
        <v>22</v>
      </c>
      <c r="D82" s="5" t="str">
        <f>"李南方"</f>
        <v>李南方</v>
      </c>
      <c r="E82" s="5" t="str">
        <f>"男"</f>
        <v>男</v>
      </c>
      <c r="F82" s="5" t="str">
        <f>"20227010320"</f>
        <v>20227010320</v>
      </c>
      <c r="G82" s="5" t="str">
        <f t="shared" si="6"/>
        <v>03</v>
      </c>
      <c r="H82" s="5" t="str">
        <f>"20"</f>
        <v>20</v>
      </c>
      <c r="I82" s="6">
        <v>62.4</v>
      </c>
    </row>
    <row r="83" spans="1:9" ht="22.5" customHeight="1">
      <c r="A83" s="5" t="str">
        <f>"701"</f>
        <v>701</v>
      </c>
      <c r="B83" s="5" t="s">
        <v>10</v>
      </c>
      <c r="C83" s="5" t="s">
        <v>22</v>
      </c>
      <c r="D83" s="5" t="str">
        <f>"马清原"</f>
        <v>马清原</v>
      </c>
      <c r="E83" s="5" t="str">
        <f>"男"</f>
        <v>男</v>
      </c>
      <c r="F83" s="5" t="str">
        <f>"20227010321"</f>
        <v>20227010321</v>
      </c>
      <c r="G83" s="5" t="str">
        <f t="shared" si="6"/>
        <v>03</v>
      </c>
      <c r="H83" s="5" t="str">
        <f>"21"</f>
        <v>21</v>
      </c>
      <c r="I83" s="6">
        <v>46.9</v>
      </c>
    </row>
    <row r="84" spans="1:9" ht="22.5" customHeight="1">
      <c r="A84" s="5" t="str">
        <f>"701"</f>
        <v>701</v>
      </c>
      <c r="B84" s="5" t="s">
        <v>10</v>
      </c>
      <c r="C84" s="5" t="s">
        <v>22</v>
      </c>
      <c r="D84" s="5" t="str">
        <f>"范志豪"</f>
        <v>范志豪</v>
      </c>
      <c r="E84" s="5" t="str">
        <f>"男"</f>
        <v>男</v>
      </c>
      <c r="F84" s="5" t="str">
        <f>"20227010322"</f>
        <v>20227010322</v>
      </c>
      <c r="G84" s="5" t="str">
        <f t="shared" si="6"/>
        <v>03</v>
      </c>
      <c r="H84" s="5" t="str">
        <f>"22"</f>
        <v>22</v>
      </c>
      <c r="I84" s="6">
        <v>61.8</v>
      </c>
    </row>
    <row r="85" spans="1:9" ht="22.5" customHeight="1">
      <c r="A85" s="5" t="str">
        <f>"702"</f>
        <v>702</v>
      </c>
      <c r="B85" s="5" t="s">
        <v>13</v>
      </c>
      <c r="C85" s="5" t="s">
        <v>22</v>
      </c>
      <c r="D85" s="5" t="str">
        <f>"郭元群"</f>
        <v>郭元群</v>
      </c>
      <c r="E85" s="5" t="str">
        <f>"女"</f>
        <v>女</v>
      </c>
      <c r="F85" s="5" t="str">
        <f>"20227020323"</f>
        <v>20227020323</v>
      </c>
      <c r="G85" s="5" t="str">
        <f t="shared" si="6"/>
        <v>03</v>
      </c>
      <c r="H85" s="5" t="str">
        <f>"23"</f>
        <v>23</v>
      </c>
      <c r="I85" s="6">
        <v>51.1</v>
      </c>
    </row>
    <row r="86" spans="1:9" ht="22.5" customHeight="1">
      <c r="A86" s="5" t="str">
        <f>"702"</f>
        <v>702</v>
      </c>
      <c r="B86" s="5" t="s">
        <v>13</v>
      </c>
      <c r="C86" s="5" t="s">
        <v>22</v>
      </c>
      <c r="D86" s="5" t="str">
        <f>"苏品翱"</f>
        <v>苏品翱</v>
      </c>
      <c r="E86" s="5" t="str">
        <f>"女"</f>
        <v>女</v>
      </c>
      <c r="F86" s="5" t="str">
        <f>"20227020324"</f>
        <v>20227020324</v>
      </c>
      <c r="G86" s="5" t="str">
        <f t="shared" si="6"/>
        <v>03</v>
      </c>
      <c r="H86" s="5" t="str">
        <f>"24"</f>
        <v>24</v>
      </c>
      <c r="I86" s="7" t="s">
        <v>12</v>
      </c>
    </row>
    <row r="87" spans="1:9" ht="22.5" customHeight="1">
      <c r="A87" s="5" t="str">
        <f>"702"</f>
        <v>702</v>
      </c>
      <c r="B87" s="5" t="s">
        <v>13</v>
      </c>
      <c r="C87" s="5" t="s">
        <v>22</v>
      </c>
      <c r="D87" s="5" t="str">
        <f>"聂飞"</f>
        <v>聂飞</v>
      </c>
      <c r="E87" s="5" t="str">
        <f>"男"</f>
        <v>男</v>
      </c>
      <c r="F87" s="5" t="str">
        <f>"20227020325"</f>
        <v>20227020325</v>
      </c>
      <c r="G87" s="5" t="str">
        <f t="shared" si="6"/>
        <v>03</v>
      </c>
      <c r="H87" s="5" t="str">
        <f>"25"</f>
        <v>25</v>
      </c>
      <c r="I87" s="6">
        <v>57.1</v>
      </c>
    </row>
    <row r="88" spans="1:9" ht="22.5" customHeight="1">
      <c r="A88" s="5" t="str">
        <f>"702"</f>
        <v>702</v>
      </c>
      <c r="B88" s="5" t="s">
        <v>13</v>
      </c>
      <c r="C88" s="5" t="s">
        <v>22</v>
      </c>
      <c r="D88" s="5" t="str">
        <f>"杨雄"</f>
        <v>杨雄</v>
      </c>
      <c r="E88" s="5" t="str">
        <f>"男"</f>
        <v>男</v>
      </c>
      <c r="F88" s="5" t="str">
        <f>"20227020326"</f>
        <v>20227020326</v>
      </c>
      <c r="G88" s="5" t="str">
        <f t="shared" si="6"/>
        <v>03</v>
      </c>
      <c r="H88" s="5" t="str">
        <f>"26"</f>
        <v>26</v>
      </c>
      <c r="I88" s="6">
        <v>69</v>
      </c>
    </row>
  </sheetData>
  <sheetProtection/>
  <mergeCells count="1">
    <mergeCell ref="A1:I1"/>
  </mergeCells>
  <printOptions/>
  <pageMargins left="0.8263888888888888" right="0.15694444444444444" top="0.4326388888888889" bottom="0.66875" header="0.19652777777777777" footer="0.298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2023-05-06T10:29:16Z</dcterms:created>
  <dcterms:modified xsi:type="dcterms:W3CDTF">2023-05-15T10:17:45Z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3113E2657A4B405F907E7B25BEA4924D_12</vt:lpwstr>
  </property>
</Properties>
</file>