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59D6C363-B55D-4AFB-81D8-6D8A194B92B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D67" i="1"/>
  <c r="B67" i="1"/>
  <c r="H69" i="1"/>
  <c r="D69" i="1"/>
  <c r="B69" i="1"/>
  <c r="H68" i="1"/>
  <c r="D68" i="1"/>
  <c r="B68" i="1"/>
  <c r="H70" i="1"/>
  <c r="D70" i="1"/>
  <c r="B70" i="1"/>
  <c r="H62" i="1"/>
  <c r="D62" i="1"/>
  <c r="B62" i="1"/>
  <c r="H64" i="1"/>
  <c r="D64" i="1"/>
  <c r="B64" i="1"/>
  <c r="H65" i="1"/>
  <c r="D65" i="1"/>
  <c r="B65" i="1"/>
  <c r="H63" i="1"/>
  <c r="D63" i="1"/>
  <c r="B63" i="1"/>
  <c r="H59" i="1"/>
  <c r="D59" i="1"/>
  <c r="B59" i="1"/>
  <c r="H55" i="1"/>
  <c r="D55" i="1"/>
  <c r="B55" i="1"/>
  <c r="H57" i="1"/>
  <c r="D57" i="1"/>
  <c r="B57" i="1"/>
  <c r="H58" i="1"/>
  <c r="D58" i="1"/>
  <c r="B58" i="1"/>
  <c r="H56" i="1"/>
  <c r="D56" i="1"/>
  <c r="B56" i="1"/>
  <c r="H60" i="1"/>
  <c r="D60" i="1"/>
  <c r="B60" i="1"/>
  <c r="H50" i="1"/>
  <c r="D50" i="1"/>
  <c r="B50" i="1"/>
  <c r="H48" i="1"/>
  <c r="D48" i="1"/>
  <c r="B48" i="1"/>
  <c r="H47" i="1"/>
  <c r="D47" i="1"/>
  <c r="B47" i="1"/>
  <c r="H45" i="1"/>
  <c r="D45" i="1"/>
  <c r="B45" i="1"/>
  <c r="H52" i="1"/>
  <c r="D52" i="1"/>
  <c r="B52" i="1"/>
  <c r="H53" i="1"/>
  <c r="D53" i="1"/>
  <c r="B53" i="1"/>
  <c r="H44" i="1"/>
  <c r="D44" i="1"/>
  <c r="B44" i="1"/>
  <c r="H49" i="1"/>
  <c r="D49" i="1"/>
  <c r="B49" i="1"/>
  <c r="H51" i="1"/>
  <c r="D51" i="1"/>
  <c r="B51" i="1"/>
  <c r="H46" i="1"/>
  <c r="D46" i="1"/>
  <c r="B46" i="1"/>
  <c r="H26" i="1"/>
  <c r="D26" i="1"/>
  <c r="B26" i="1"/>
  <c r="H31" i="1"/>
  <c r="D31" i="1"/>
  <c r="B31" i="1"/>
  <c r="H41" i="1"/>
  <c r="D41" i="1"/>
  <c r="B41" i="1"/>
  <c r="H38" i="1"/>
  <c r="D38" i="1"/>
  <c r="B38" i="1"/>
  <c r="H28" i="1"/>
  <c r="D28" i="1"/>
  <c r="B28" i="1"/>
  <c r="H32" i="1"/>
  <c r="D32" i="1"/>
  <c r="B32" i="1"/>
  <c r="H35" i="1"/>
  <c r="D35" i="1"/>
  <c r="B35" i="1"/>
  <c r="H33" i="1"/>
  <c r="D33" i="1"/>
  <c r="B33" i="1"/>
  <c r="H34" i="1"/>
  <c r="D34" i="1"/>
  <c r="B34" i="1"/>
  <c r="H42" i="1"/>
  <c r="D42" i="1"/>
  <c r="B42" i="1"/>
  <c r="H25" i="1"/>
  <c r="D25" i="1"/>
  <c r="B25" i="1"/>
  <c r="H30" i="1"/>
  <c r="D30" i="1"/>
  <c r="B30" i="1"/>
  <c r="H29" i="1"/>
  <c r="D29" i="1"/>
  <c r="B29" i="1"/>
  <c r="H36" i="1"/>
  <c r="D36" i="1"/>
  <c r="B36" i="1"/>
  <c r="H27" i="1"/>
  <c r="D27" i="1"/>
  <c r="B27" i="1"/>
  <c r="H37" i="1"/>
  <c r="D37" i="1"/>
  <c r="B37" i="1"/>
  <c r="H40" i="1"/>
  <c r="D40" i="1"/>
  <c r="B40" i="1"/>
  <c r="H39" i="1"/>
  <c r="D39" i="1"/>
  <c r="B39" i="1"/>
  <c r="H4" i="1"/>
  <c r="D4" i="1"/>
  <c r="B4" i="1"/>
  <c r="H12" i="1"/>
  <c r="D12" i="1"/>
  <c r="B12" i="1"/>
  <c r="H9" i="1"/>
  <c r="D9" i="1"/>
  <c r="B9" i="1"/>
  <c r="H5" i="1"/>
  <c r="D5" i="1"/>
  <c r="B5" i="1"/>
  <c r="H11" i="1"/>
  <c r="D11" i="1"/>
  <c r="B11" i="1"/>
  <c r="H21" i="1"/>
  <c r="D21" i="1"/>
  <c r="B21" i="1"/>
  <c r="H17" i="1"/>
  <c r="D17" i="1"/>
  <c r="B17" i="1"/>
  <c r="H16" i="1"/>
  <c r="D16" i="1"/>
  <c r="B16" i="1"/>
  <c r="H23" i="1"/>
  <c r="D23" i="1"/>
  <c r="B23" i="1"/>
  <c r="H6" i="1"/>
  <c r="D6" i="1"/>
  <c r="B6" i="1"/>
  <c r="H3" i="1"/>
  <c r="D3" i="1"/>
  <c r="B3" i="1"/>
  <c r="H10" i="1"/>
  <c r="D10" i="1"/>
  <c r="B10" i="1"/>
  <c r="H13" i="1"/>
  <c r="D13" i="1"/>
  <c r="B13" i="1"/>
  <c r="H20" i="1"/>
  <c r="D20" i="1"/>
  <c r="B20" i="1"/>
  <c r="H7" i="1"/>
  <c r="D7" i="1"/>
  <c r="B7" i="1"/>
  <c r="H19" i="1"/>
  <c r="D19" i="1"/>
  <c r="B19" i="1"/>
  <c r="H14" i="1"/>
  <c r="D14" i="1"/>
  <c r="B14" i="1"/>
  <c r="H15" i="1"/>
  <c r="D15" i="1"/>
  <c r="B15" i="1"/>
  <c r="H8" i="1"/>
  <c r="D8" i="1"/>
  <c r="B8" i="1"/>
  <c r="H22" i="1"/>
  <c r="D22" i="1"/>
  <c r="B22" i="1"/>
  <c r="H18" i="1"/>
  <c r="D18" i="1"/>
  <c r="B18" i="1"/>
</calcChain>
</file>

<file path=xl/sharedStrings.xml><?xml version="1.0" encoding="utf-8"?>
<sst xmlns="http://schemas.openxmlformats.org/spreadsheetml/2006/main" count="137" uniqueCount="18">
  <si>
    <t>序号</t>
  </si>
  <si>
    <t>岗位代码</t>
  </si>
  <si>
    <t>岗位名称</t>
  </si>
  <si>
    <t>准考证号</t>
  </si>
  <si>
    <t>教育综合知识</t>
  </si>
  <si>
    <t>学科专业知识</t>
  </si>
  <si>
    <t>备注</t>
    <phoneticPr fontId="3" type="noConversion"/>
  </si>
  <si>
    <t>小学语文</t>
  </si>
  <si>
    <t/>
  </si>
  <si>
    <t>小学数学</t>
  </si>
  <si>
    <t>初中语文</t>
  </si>
  <si>
    <t>初中数学</t>
  </si>
  <si>
    <t>初中政治</t>
  </si>
  <si>
    <t>初中历史</t>
  </si>
  <si>
    <t>岗位计划数</t>
    <phoneticPr fontId="2" type="noConversion"/>
  </si>
  <si>
    <r>
      <t>来安县教育体育局             来安县人力</t>
    </r>
    <r>
      <rPr>
        <sz val="12"/>
        <rFont val="宋体"/>
        <family val="2"/>
        <charset val="134"/>
      </rPr>
      <t>资源和社会保障局</t>
    </r>
    <phoneticPr fontId="2" type="noConversion"/>
  </si>
  <si>
    <t xml:space="preserve">笔试成绩
</t>
    <phoneticPr fontId="2" type="noConversion"/>
  </si>
  <si>
    <t>2022年来安县公开招聘编外中小学教师资格复审人员名单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</si>
</sst>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等线"/>
      <family val="3"/>
      <charset val="134"/>
    </font>
    <font>
      <sz val="11"/>
      <name val="等线"/>
      <family val="2"/>
      <scheme val="minor"/>
    </font>
    <font>
      <sz val="12"/>
      <name val="宋体"/>
      <family val="2"/>
      <charset val="134"/>
    </font>
    <font>
      <sz val="12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topLeftCell="A58" workbookViewId="0">
      <selection activeCell="N67" sqref="N67"/>
    </sheetView>
  </sheetViews>
  <sheetFormatPr defaultColWidth="9" defaultRowHeight="14.25" x14ac:dyDescent="0.2"/>
  <cols>
    <col min="1" max="1" width="4" style="5" customWidth="1"/>
    <col min="2" max="2" width="9.625" style="5" customWidth="1"/>
    <col min="3" max="3" width="10.25" style="5" customWidth="1"/>
    <col min="4" max="4" width="13.625" style="5" customWidth="1"/>
    <col min="5" max="5" width="9.5" style="5" customWidth="1"/>
    <col min="6" max="6" width="10.75" style="5" customWidth="1"/>
    <col min="7" max="7" width="10.375" style="5" customWidth="1"/>
    <col min="8" max="8" width="10.125" style="5" customWidth="1"/>
    <col min="9" max="9" width="6.375" style="5" customWidth="1"/>
    <col min="10" max="16384" width="9" style="5"/>
  </cols>
  <sheetData>
    <row r="1" spans="1:9" ht="53.25" customHeight="1" x14ac:dyDescent="0.2">
      <c r="A1" s="9" t="s">
        <v>17</v>
      </c>
      <c r="B1" s="10"/>
      <c r="C1" s="10"/>
      <c r="D1" s="10"/>
      <c r="E1" s="10"/>
      <c r="F1" s="10"/>
      <c r="G1" s="10"/>
      <c r="H1" s="10"/>
      <c r="I1" s="10"/>
    </row>
    <row r="2" spans="1:9" ht="51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14</v>
      </c>
      <c r="F2" s="1" t="s">
        <v>4</v>
      </c>
      <c r="G2" s="1" t="s">
        <v>5</v>
      </c>
      <c r="H2" s="1" t="s">
        <v>16</v>
      </c>
      <c r="I2" s="1" t="s">
        <v>6</v>
      </c>
    </row>
    <row r="3" spans="1:9" ht="15" customHeight="1" x14ac:dyDescent="0.2">
      <c r="A3" s="4">
        <v>1</v>
      </c>
      <c r="B3" s="4" t="str">
        <f t="shared" ref="B3:B23" si="0">"2022001"</f>
        <v>2022001</v>
      </c>
      <c r="C3" s="4" t="s">
        <v>7</v>
      </c>
      <c r="D3" s="4" t="str">
        <f>"34112200213"</f>
        <v>34112200213</v>
      </c>
      <c r="E3" s="6">
        <v>10</v>
      </c>
      <c r="F3" s="4">
        <v>88.2</v>
      </c>
      <c r="G3" s="4">
        <v>83.8</v>
      </c>
      <c r="H3" s="4">
        <f t="shared" ref="H3:H23" si="1">F3*0.4+G3*0.6</f>
        <v>85.56</v>
      </c>
      <c r="I3" s="4" t="s">
        <v>8</v>
      </c>
    </row>
    <row r="4" spans="1:9" ht="15" customHeight="1" x14ac:dyDescent="0.2">
      <c r="A4" s="4">
        <v>2</v>
      </c>
      <c r="B4" s="4" t="str">
        <f t="shared" si="0"/>
        <v>2022001</v>
      </c>
      <c r="C4" s="4" t="s">
        <v>7</v>
      </c>
      <c r="D4" s="4" t="str">
        <f>"34112200327"</f>
        <v>34112200327</v>
      </c>
      <c r="E4" s="6"/>
      <c r="F4" s="4">
        <v>86.4</v>
      </c>
      <c r="G4" s="4">
        <v>76.599999999999994</v>
      </c>
      <c r="H4" s="4">
        <f t="shared" si="1"/>
        <v>80.52</v>
      </c>
      <c r="I4" s="4" t="s">
        <v>8</v>
      </c>
    </row>
    <row r="5" spans="1:9" ht="15" customHeight="1" x14ac:dyDescent="0.2">
      <c r="A5" s="4">
        <v>3</v>
      </c>
      <c r="B5" s="4" t="str">
        <f t="shared" si="0"/>
        <v>2022001</v>
      </c>
      <c r="C5" s="4" t="s">
        <v>7</v>
      </c>
      <c r="D5" s="4" t="str">
        <f>"34112200309"</f>
        <v>34112200309</v>
      </c>
      <c r="E5" s="6"/>
      <c r="F5" s="4">
        <v>85.8</v>
      </c>
      <c r="G5" s="4">
        <v>76.599999999999994</v>
      </c>
      <c r="H5" s="4">
        <f t="shared" si="1"/>
        <v>80.28</v>
      </c>
      <c r="I5" s="4" t="s">
        <v>8</v>
      </c>
    </row>
    <row r="6" spans="1:9" ht="15" customHeight="1" x14ac:dyDescent="0.2">
      <c r="A6" s="4">
        <v>4</v>
      </c>
      <c r="B6" s="4" t="str">
        <f t="shared" si="0"/>
        <v>2022001</v>
      </c>
      <c r="C6" s="4" t="s">
        <v>7</v>
      </c>
      <c r="D6" s="4" t="str">
        <f>"34112200214"</f>
        <v>34112200214</v>
      </c>
      <c r="E6" s="6"/>
      <c r="F6" s="4">
        <v>83</v>
      </c>
      <c r="G6" s="4">
        <v>78.2</v>
      </c>
      <c r="H6" s="4">
        <f t="shared" si="1"/>
        <v>80.12</v>
      </c>
      <c r="I6" s="4" t="s">
        <v>8</v>
      </c>
    </row>
    <row r="7" spans="1:9" ht="15" customHeight="1" x14ac:dyDescent="0.2">
      <c r="A7" s="4">
        <v>5</v>
      </c>
      <c r="B7" s="4" t="str">
        <f t="shared" si="0"/>
        <v>2022001</v>
      </c>
      <c r="C7" s="4" t="s">
        <v>7</v>
      </c>
      <c r="D7" s="4" t="str">
        <f>"34112200201"</f>
        <v>34112200201</v>
      </c>
      <c r="E7" s="6"/>
      <c r="F7" s="4">
        <v>86.6</v>
      </c>
      <c r="G7" s="4">
        <v>75.599999999999994</v>
      </c>
      <c r="H7" s="4">
        <f t="shared" si="1"/>
        <v>80</v>
      </c>
      <c r="I7" s="4" t="s">
        <v>8</v>
      </c>
    </row>
    <row r="8" spans="1:9" ht="15" customHeight="1" x14ac:dyDescent="0.2">
      <c r="A8" s="4">
        <v>6</v>
      </c>
      <c r="B8" s="4" t="str">
        <f t="shared" si="0"/>
        <v>2022001</v>
      </c>
      <c r="C8" s="4" t="s">
        <v>7</v>
      </c>
      <c r="D8" s="4" t="str">
        <f>"34112200104"</f>
        <v>34112200104</v>
      </c>
      <c r="E8" s="6"/>
      <c r="F8" s="4">
        <v>83.4</v>
      </c>
      <c r="G8" s="4">
        <v>77</v>
      </c>
      <c r="H8" s="4">
        <f t="shared" si="1"/>
        <v>79.56</v>
      </c>
      <c r="I8" s="4" t="s">
        <v>8</v>
      </c>
    </row>
    <row r="9" spans="1:9" ht="15" customHeight="1" x14ac:dyDescent="0.2">
      <c r="A9" s="4">
        <v>7</v>
      </c>
      <c r="B9" s="4" t="str">
        <f t="shared" si="0"/>
        <v>2022001</v>
      </c>
      <c r="C9" s="4" t="s">
        <v>7</v>
      </c>
      <c r="D9" s="4" t="str">
        <f>"34112200318"</f>
        <v>34112200318</v>
      </c>
      <c r="E9" s="6"/>
      <c r="F9" s="4">
        <v>81.8</v>
      </c>
      <c r="G9" s="4">
        <v>78</v>
      </c>
      <c r="H9" s="4">
        <f t="shared" si="1"/>
        <v>79.52</v>
      </c>
      <c r="I9" s="4" t="s">
        <v>8</v>
      </c>
    </row>
    <row r="10" spans="1:9" ht="15" customHeight="1" x14ac:dyDescent="0.2">
      <c r="A10" s="4">
        <v>8</v>
      </c>
      <c r="B10" s="4" t="str">
        <f t="shared" si="0"/>
        <v>2022001</v>
      </c>
      <c r="C10" s="4" t="s">
        <v>7</v>
      </c>
      <c r="D10" s="4" t="str">
        <f>"34112200212"</f>
        <v>34112200212</v>
      </c>
      <c r="E10" s="6"/>
      <c r="F10" s="4">
        <v>83.4</v>
      </c>
      <c r="G10" s="4">
        <v>76.8</v>
      </c>
      <c r="H10" s="4">
        <f t="shared" si="1"/>
        <v>79.44</v>
      </c>
      <c r="I10" s="4" t="s">
        <v>8</v>
      </c>
    </row>
    <row r="11" spans="1:9" ht="15" customHeight="1" x14ac:dyDescent="0.2">
      <c r="A11" s="4">
        <v>9</v>
      </c>
      <c r="B11" s="4" t="str">
        <f t="shared" si="0"/>
        <v>2022001</v>
      </c>
      <c r="C11" s="4" t="s">
        <v>7</v>
      </c>
      <c r="D11" s="4" t="str">
        <f>"34112200227"</f>
        <v>34112200227</v>
      </c>
      <c r="E11" s="6"/>
      <c r="F11" s="4">
        <v>71.599999999999994</v>
      </c>
      <c r="G11" s="4">
        <v>83.8</v>
      </c>
      <c r="H11" s="4">
        <f t="shared" si="1"/>
        <v>78.919999999999987</v>
      </c>
      <c r="I11" s="4" t="s">
        <v>8</v>
      </c>
    </row>
    <row r="12" spans="1:9" ht="15" customHeight="1" x14ac:dyDescent="0.2">
      <c r="A12" s="4">
        <v>10</v>
      </c>
      <c r="B12" s="4" t="str">
        <f t="shared" si="0"/>
        <v>2022001</v>
      </c>
      <c r="C12" s="4" t="s">
        <v>7</v>
      </c>
      <c r="D12" s="4" t="str">
        <f>"34112200325"</f>
        <v>34112200325</v>
      </c>
      <c r="E12" s="6"/>
      <c r="F12" s="4">
        <v>82.6</v>
      </c>
      <c r="G12" s="4">
        <v>76.400000000000006</v>
      </c>
      <c r="H12" s="4">
        <f t="shared" si="1"/>
        <v>78.88</v>
      </c>
      <c r="I12" s="4" t="s">
        <v>8</v>
      </c>
    </row>
    <row r="13" spans="1:9" ht="15" customHeight="1" x14ac:dyDescent="0.2">
      <c r="A13" s="4">
        <v>11</v>
      </c>
      <c r="B13" s="4" t="str">
        <f t="shared" si="0"/>
        <v>2022001</v>
      </c>
      <c r="C13" s="4" t="s">
        <v>7</v>
      </c>
      <c r="D13" s="4" t="str">
        <f>"34112200209"</f>
        <v>34112200209</v>
      </c>
      <c r="E13" s="6"/>
      <c r="F13" s="4">
        <v>80.8</v>
      </c>
      <c r="G13" s="4">
        <v>76.8</v>
      </c>
      <c r="H13" s="4">
        <f t="shared" si="1"/>
        <v>78.400000000000006</v>
      </c>
      <c r="I13" s="4" t="s">
        <v>8</v>
      </c>
    </row>
    <row r="14" spans="1:9" ht="15" customHeight="1" x14ac:dyDescent="0.2">
      <c r="A14" s="4">
        <v>12</v>
      </c>
      <c r="B14" s="4" t="str">
        <f t="shared" si="0"/>
        <v>2022001</v>
      </c>
      <c r="C14" s="4" t="s">
        <v>7</v>
      </c>
      <c r="D14" s="4" t="str">
        <f>"34112200120"</f>
        <v>34112200120</v>
      </c>
      <c r="E14" s="6"/>
      <c r="F14" s="4">
        <v>85.4</v>
      </c>
      <c r="G14" s="4">
        <v>73.400000000000006</v>
      </c>
      <c r="H14" s="4">
        <f t="shared" si="1"/>
        <v>78.2</v>
      </c>
      <c r="I14" s="4" t="s">
        <v>8</v>
      </c>
    </row>
    <row r="15" spans="1:9" ht="15" customHeight="1" x14ac:dyDescent="0.2">
      <c r="A15" s="4">
        <v>13</v>
      </c>
      <c r="B15" s="4" t="str">
        <f t="shared" si="0"/>
        <v>2022001</v>
      </c>
      <c r="C15" s="4" t="s">
        <v>7</v>
      </c>
      <c r="D15" s="4" t="str">
        <f>"34112200106"</f>
        <v>34112200106</v>
      </c>
      <c r="E15" s="6"/>
      <c r="F15" s="4">
        <v>86.8</v>
      </c>
      <c r="G15" s="4">
        <v>72</v>
      </c>
      <c r="H15" s="4">
        <f t="shared" si="1"/>
        <v>77.919999999999987</v>
      </c>
      <c r="I15" s="4" t="s">
        <v>8</v>
      </c>
    </row>
    <row r="16" spans="1:9" ht="15" customHeight="1" x14ac:dyDescent="0.2">
      <c r="A16" s="4">
        <v>14</v>
      </c>
      <c r="B16" s="4" t="str">
        <f t="shared" si="0"/>
        <v>2022001</v>
      </c>
      <c r="C16" s="4" t="s">
        <v>7</v>
      </c>
      <c r="D16" s="4" t="str">
        <f>"34112200218"</f>
        <v>34112200218</v>
      </c>
      <c r="E16" s="6"/>
      <c r="F16" s="4">
        <v>80.400000000000006</v>
      </c>
      <c r="G16" s="4">
        <v>75.8</v>
      </c>
      <c r="H16" s="4">
        <f t="shared" si="1"/>
        <v>77.64</v>
      </c>
      <c r="I16" s="4" t="s">
        <v>8</v>
      </c>
    </row>
    <row r="17" spans="1:9" ht="15" customHeight="1" x14ac:dyDescent="0.2">
      <c r="A17" s="4">
        <v>15</v>
      </c>
      <c r="B17" s="4" t="str">
        <f t="shared" si="0"/>
        <v>2022001</v>
      </c>
      <c r="C17" s="4" t="s">
        <v>7</v>
      </c>
      <c r="D17" s="4" t="str">
        <f>"34112200219"</f>
        <v>34112200219</v>
      </c>
      <c r="E17" s="6"/>
      <c r="F17" s="4">
        <v>88.8</v>
      </c>
      <c r="G17" s="4">
        <v>69.8</v>
      </c>
      <c r="H17" s="4">
        <f t="shared" si="1"/>
        <v>77.400000000000006</v>
      </c>
      <c r="I17" s="4" t="s">
        <v>8</v>
      </c>
    </row>
    <row r="18" spans="1:9" ht="15" customHeight="1" x14ac:dyDescent="0.2">
      <c r="A18" s="4">
        <v>16</v>
      </c>
      <c r="B18" s="4" t="str">
        <f t="shared" si="0"/>
        <v>2022001</v>
      </c>
      <c r="C18" s="4" t="s">
        <v>7</v>
      </c>
      <c r="D18" s="4" t="str">
        <f>"34112200101"</f>
        <v>34112200101</v>
      </c>
      <c r="E18" s="6"/>
      <c r="F18" s="4">
        <v>76</v>
      </c>
      <c r="G18" s="4">
        <v>78.2</v>
      </c>
      <c r="H18" s="4">
        <f t="shared" si="1"/>
        <v>77.320000000000007</v>
      </c>
      <c r="I18" s="4" t="s">
        <v>8</v>
      </c>
    </row>
    <row r="19" spans="1:9" ht="15" customHeight="1" x14ac:dyDescent="0.2">
      <c r="A19" s="4">
        <v>17</v>
      </c>
      <c r="B19" s="4" t="str">
        <f t="shared" si="0"/>
        <v>2022001</v>
      </c>
      <c r="C19" s="4" t="s">
        <v>7</v>
      </c>
      <c r="D19" s="4" t="str">
        <f>"34112200126"</f>
        <v>34112200126</v>
      </c>
      <c r="E19" s="6"/>
      <c r="F19" s="4">
        <v>85.2</v>
      </c>
      <c r="G19" s="4">
        <v>72</v>
      </c>
      <c r="H19" s="4">
        <f t="shared" si="1"/>
        <v>77.28</v>
      </c>
      <c r="I19" s="4" t="s">
        <v>8</v>
      </c>
    </row>
    <row r="20" spans="1:9" ht="15" customHeight="1" x14ac:dyDescent="0.2">
      <c r="A20" s="4">
        <v>18</v>
      </c>
      <c r="B20" s="4" t="str">
        <f t="shared" si="0"/>
        <v>2022001</v>
      </c>
      <c r="C20" s="4" t="s">
        <v>7</v>
      </c>
      <c r="D20" s="4" t="str">
        <f>"34112200207"</f>
        <v>34112200207</v>
      </c>
      <c r="E20" s="6"/>
      <c r="F20" s="4">
        <v>77.2</v>
      </c>
      <c r="G20" s="4">
        <v>77.2</v>
      </c>
      <c r="H20" s="4">
        <f t="shared" si="1"/>
        <v>77.2</v>
      </c>
      <c r="I20" s="4" t="s">
        <v>8</v>
      </c>
    </row>
    <row r="21" spans="1:9" ht="15" customHeight="1" x14ac:dyDescent="0.2">
      <c r="A21" s="4">
        <v>19</v>
      </c>
      <c r="B21" s="4" t="str">
        <f t="shared" si="0"/>
        <v>2022001</v>
      </c>
      <c r="C21" s="4" t="s">
        <v>7</v>
      </c>
      <c r="D21" s="4" t="str">
        <f>"34112200220"</f>
        <v>34112200220</v>
      </c>
      <c r="E21" s="6"/>
      <c r="F21" s="4">
        <v>81.599999999999994</v>
      </c>
      <c r="G21" s="4">
        <v>74.2</v>
      </c>
      <c r="H21" s="4">
        <f t="shared" si="1"/>
        <v>77.16</v>
      </c>
      <c r="I21" s="4" t="s">
        <v>8</v>
      </c>
    </row>
    <row r="22" spans="1:9" ht="15" customHeight="1" x14ac:dyDescent="0.2">
      <c r="A22" s="4">
        <v>20</v>
      </c>
      <c r="B22" s="4" t="str">
        <f t="shared" si="0"/>
        <v>2022001</v>
      </c>
      <c r="C22" s="4" t="s">
        <v>7</v>
      </c>
      <c r="D22" s="4" t="str">
        <f>"34112200102"</f>
        <v>34112200102</v>
      </c>
      <c r="E22" s="6"/>
      <c r="F22" s="4">
        <v>78.400000000000006</v>
      </c>
      <c r="G22" s="4">
        <v>76</v>
      </c>
      <c r="H22" s="4">
        <f t="shared" si="1"/>
        <v>76.960000000000008</v>
      </c>
      <c r="I22" s="4" t="s">
        <v>8</v>
      </c>
    </row>
    <row r="23" spans="1:9" ht="15" customHeight="1" x14ac:dyDescent="0.2">
      <c r="A23" s="4">
        <v>21</v>
      </c>
      <c r="B23" s="4" t="str">
        <f t="shared" si="0"/>
        <v>2022001</v>
      </c>
      <c r="C23" s="4" t="s">
        <v>7</v>
      </c>
      <c r="D23" s="4" t="str">
        <f>"34112200217"</f>
        <v>34112200217</v>
      </c>
      <c r="E23" s="6"/>
      <c r="F23" s="4">
        <v>71.2</v>
      </c>
      <c r="G23" s="4">
        <v>80.8</v>
      </c>
      <c r="H23" s="4">
        <f t="shared" si="1"/>
        <v>76.960000000000008</v>
      </c>
      <c r="I23" s="4" t="s">
        <v>8</v>
      </c>
    </row>
    <row r="24" spans="1:9" ht="15" customHeight="1" x14ac:dyDescent="0.2">
      <c r="A24" s="4"/>
      <c r="B24" s="4"/>
      <c r="C24" s="4"/>
      <c r="D24" s="4"/>
      <c r="E24" s="3"/>
      <c r="F24" s="4"/>
      <c r="G24" s="4"/>
      <c r="H24" s="4"/>
      <c r="I24" s="4"/>
    </row>
    <row r="25" spans="1:9" ht="15" customHeight="1" x14ac:dyDescent="0.2">
      <c r="A25" s="4">
        <v>1</v>
      </c>
      <c r="B25" s="4" t="str">
        <f t="shared" ref="B25:B42" si="2">"2022002"</f>
        <v>2022002</v>
      </c>
      <c r="C25" s="4" t="s">
        <v>9</v>
      </c>
      <c r="D25" s="4" t="str">
        <f>"34112200526"</f>
        <v>34112200526</v>
      </c>
      <c r="E25" s="6">
        <v>9</v>
      </c>
      <c r="F25" s="4">
        <v>82.2</v>
      </c>
      <c r="G25" s="4">
        <v>90</v>
      </c>
      <c r="H25" s="4">
        <f t="shared" ref="H25:H42" si="3">F25*0.4+G25*0.6</f>
        <v>86.88</v>
      </c>
      <c r="I25" s="4" t="s">
        <v>8</v>
      </c>
    </row>
    <row r="26" spans="1:9" ht="15" customHeight="1" x14ac:dyDescent="0.2">
      <c r="A26" s="4">
        <v>2</v>
      </c>
      <c r="B26" s="4" t="str">
        <f t="shared" si="2"/>
        <v>2022002</v>
      </c>
      <c r="C26" s="4" t="s">
        <v>9</v>
      </c>
      <c r="D26" s="4" t="str">
        <f>"34112200726"</f>
        <v>34112200726</v>
      </c>
      <c r="E26" s="6"/>
      <c r="F26" s="4">
        <v>85.4</v>
      </c>
      <c r="G26" s="4">
        <v>82.4</v>
      </c>
      <c r="H26" s="4">
        <f t="shared" si="3"/>
        <v>83.600000000000009</v>
      </c>
      <c r="I26" s="4" t="s">
        <v>8</v>
      </c>
    </row>
    <row r="27" spans="1:9" ht="15" customHeight="1" x14ac:dyDescent="0.2">
      <c r="A27" s="4">
        <v>3</v>
      </c>
      <c r="B27" s="4" t="str">
        <f t="shared" si="2"/>
        <v>2022002</v>
      </c>
      <c r="C27" s="4" t="s">
        <v>9</v>
      </c>
      <c r="D27" s="4" t="str">
        <f>"34112200419"</f>
        <v>34112200419</v>
      </c>
      <c r="E27" s="6"/>
      <c r="F27" s="4">
        <v>72.400000000000006</v>
      </c>
      <c r="G27" s="4">
        <v>89.2</v>
      </c>
      <c r="H27" s="4">
        <f t="shared" si="3"/>
        <v>82.48</v>
      </c>
      <c r="I27" s="4" t="s">
        <v>8</v>
      </c>
    </row>
    <row r="28" spans="1:9" ht="15" customHeight="1" x14ac:dyDescent="0.2">
      <c r="A28" s="4">
        <v>4</v>
      </c>
      <c r="B28" s="4" t="str">
        <f t="shared" si="2"/>
        <v>2022002</v>
      </c>
      <c r="C28" s="4" t="s">
        <v>9</v>
      </c>
      <c r="D28" s="4" t="str">
        <f>"34112200713"</f>
        <v>34112200713</v>
      </c>
      <c r="E28" s="6"/>
      <c r="F28" s="4">
        <v>82.2</v>
      </c>
      <c r="G28" s="4">
        <v>82</v>
      </c>
      <c r="H28" s="4">
        <f t="shared" si="3"/>
        <v>82.08</v>
      </c>
      <c r="I28" s="4" t="s">
        <v>8</v>
      </c>
    </row>
    <row r="29" spans="1:9" ht="15" customHeight="1" x14ac:dyDescent="0.2">
      <c r="A29" s="4">
        <v>5</v>
      </c>
      <c r="B29" s="4" t="str">
        <f t="shared" si="2"/>
        <v>2022002</v>
      </c>
      <c r="C29" s="4" t="s">
        <v>9</v>
      </c>
      <c r="D29" s="4" t="str">
        <f>"34112200512"</f>
        <v>34112200512</v>
      </c>
      <c r="E29" s="6"/>
      <c r="F29" s="4">
        <v>84.6</v>
      </c>
      <c r="G29" s="4">
        <v>78.400000000000006</v>
      </c>
      <c r="H29" s="4">
        <f t="shared" si="3"/>
        <v>80.88</v>
      </c>
      <c r="I29" s="4" t="s">
        <v>8</v>
      </c>
    </row>
    <row r="30" spans="1:9" ht="15" customHeight="1" x14ac:dyDescent="0.2">
      <c r="A30" s="4">
        <v>6</v>
      </c>
      <c r="B30" s="4" t="str">
        <f t="shared" si="2"/>
        <v>2022002</v>
      </c>
      <c r="C30" s="4" t="s">
        <v>9</v>
      </c>
      <c r="D30" s="4" t="str">
        <f>"34112200520"</f>
        <v>34112200520</v>
      </c>
      <c r="E30" s="6"/>
      <c r="F30" s="4">
        <v>70</v>
      </c>
      <c r="G30" s="4">
        <v>86</v>
      </c>
      <c r="H30" s="4">
        <f t="shared" si="3"/>
        <v>79.599999999999994</v>
      </c>
      <c r="I30" s="4" t="s">
        <v>8</v>
      </c>
    </row>
    <row r="31" spans="1:9" ht="15" customHeight="1" x14ac:dyDescent="0.2">
      <c r="A31" s="4">
        <v>7</v>
      </c>
      <c r="B31" s="4" t="str">
        <f t="shared" si="2"/>
        <v>2022002</v>
      </c>
      <c r="C31" s="4" t="s">
        <v>9</v>
      </c>
      <c r="D31" s="4" t="str">
        <f>"34112200725"</f>
        <v>34112200725</v>
      </c>
      <c r="E31" s="6"/>
      <c r="F31" s="4">
        <v>86.6</v>
      </c>
      <c r="G31" s="4">
        <v>73</v>
      </c>
      <c r="H31" s="4">
        <f t="shared" si="3"/>
        <v>78.44</v>
      </c>
      <c r="I31" s="4" t="s">
        <v>8</v>
      </c>
    </row>
    <row r="32" spans="1:9" ht="15" customHeight="1" x14ac:dyDescent="0.2">
      <c r="A32" s="4">
        <v>8</v>
      </c>
      <c r="B32" s="4" t="str">
        <f t="shared" si="2"/>
        <v>2022002</v>
      </c>
      <c r="C32" s="4" t="s">
        <v>9</v>
      </c>
      <c r="D32" s="4" t="str">
        <f>"34112200712"</f>
        <v>34112200712</v>
      </c>
      <c r="E32" s="6"/>
      <c r="F32" s="4">
        <v>82.6</v>
      </c>
      <c r="G32" s="4">
        <v>75.599999999999994</v>
      </c>
      <c r="H32" s="4">
        <f t="shared" si="3"/>
        <v>78.399999999999991</v>
      </c>
      <c r="I32" s="4" t="s">
        <v>8</v>
      </c>
    </row>
    <row r="33" spans="1:9" ht="15" customHeight="1" x14ac:dyDescent="0.2">
      <c r="A33" s="4">
        <v>9</v>
      </c>
      <c r="B33" s="4" t="str">
        <f t="shared" si="2"/>
        <v>2022002</v>
      </c>
      <c r="C33" s="4" t="s">
        <v>9</v>
      </c>
      <c r="D33" s="4" t="str">
        <f>"34112200616"</f>
        <v>34112200616</v>
      </c>
      <c r="E33" s="6"/>
      <c r="F33" s="4">
        <v>68</v>
      </c>
      <c r="G33" s="4">
        <v>83.6</v>
      </c>
      <c r="H33" s="4">
        <f t="shared" si="3"/>
        <v>77.36</v>
      </c>
      <c r="I33" s="4" t="s">
        <v>8</v>
      </c>
    </row>
    <row r="34" spans="1:9" ht="15" customHeight="1" x14ac:dyDescent="0.2">
      <c r="A34" s="4">
        <v>10</v>
      </c>
      <c r="B34" s="4" t="str">
        <f t="shared" si="2"/>
        <v>2022002</v>
      </c>
      <c r="C34" s="4" t="s">
        <v>9</v>
      </c>
      <c r="D34" s="4" t="str">
        <f>"34112200608"</f>
        <v>34112200608</v>
      </c>
      <c r="E34" s="6"/>
      <c r="F34" s="4">
        <v>77</v>
      </c>
      <c r="G34" s="4">
        <v>77.400000000000006</v>
      </c>
      <c r="H34" s="4">
        <f t="shared" si="3"/>
        <v>77.240000000000009</v>
      </c>
      <c r="I34" s="4" t="s">
        <v>8</v>
      </c>
    </row>
    <row r="35" spans="1:9" ht="15" customHeight="1" x14ac:dyDescent="0.2">
      <c r="A35" s="4">
        <v>11</v>
      </c>
      <c r="B35" s="4" t="str">
        <f t="shared" si="2"/>
        <v>2022002</v>
      </c>
      <c r="C35" s="4" t="s">
        <v>9</v>
      </c>
      <c r="D35" s="4" t="str">
        <f>"34112200703"</f>
        <v>34112200703</v>
      </c>
      <c r="E35" s="6"/>
      <c r="F35" s="4">
        <v>80</v>
      </c>
      <c r="G35" s="4">
        <v>74.400000000000006</v>
      </c>
      <c r="H35" s="4">
        <f t="shared" si="3"/>
        <v>76.64</v>
      </c>
      <c r="I35" s="4" t="s">
        <v>8</v>
      </c>
    </row>
    <row r="36" spans="1:9" ht="15" customHeight="1" x14ac:dyDescent="0.2">
      <c r="A36" s="4">
        <v>12</v>
      </c>
      <c r="B36" s="4" t="str">
        <f t="shared" si="2"/>
        <v>2022002</v>
      </c>
      <c r="C36" s="4" t="s">
        <v>9</v>
      </c>
      <c r="D36" s="4" t="str">
        <f>"34112200425"</f>
        <v>34112200425</v>
      </c>
      <c r="E36" s="6"/>
      <c r="F36" s="4">
        <v>76.8</v>
      </c>
      <c r="G36" s="4">
        <v>75.2</v>
      </c>
      <c r="H36" s="4">
        <f t="shared" si="3"/>
        <v>75.84</v>
      </c>
      <c r="I36" s="4" t="s">
        <v>8</v>
      </c>
    </row>
    <row r="37" spans="1:9" ht="15" customHeight="1" x14ac:dyDescent="0.2">
      <c r="A37" s="4">
        <v>13</v>
      </c>
      <c r="B37" s="4" t="str">
        <f t="shared" si="2"/>
        <v>2022002</v>
      </c>
      <c r="C37" s="4" t="s">
        <v>9</v>
      </c>
      <c r="D37" s="4" t="str">
        <f>"34112200418"</f>
        <v>34112200418</v>
      </c>
      <c r="E37" s="6"/>
      <c r="F37" s="4">
        <v>78.599999999999994</v>
      </c>
      <c r="G37" s="4">
        <v>71.599999999999994</v>
      </c>
      <c r="H37" s="4">
        <f t="shared" si="3"/>
        <v>74.399999999999991</v>
      </c>
      <c r="I37" s="4" t="s">
        <v>8</v>
      </c>
    </row>
    <row r="38" spans="1:9" ht="15" customHeight="1" x14ac:dyDescent="0.2">
      <c r="A38" s="4">
        <v>14</v>
      </c>
      <c r="B38" s="4" t="str">
        <f t="shared" si="2"/>
        <v>2022002</v>
      </c>
      <c r="C38" s="4" t="s">
        <v>9</v>
      </c>
      <c r="D38" s="4" t="str">
        <f>"34112200718"</f>
        <v>34112200718</v>
      </c>
      <c r="E38" s="6"/>
      <c r="F38" s="4">
        <v>80.2</v>
      </c>
      <c r="G38" s="4">
        <v>69</v>
      </c>
      <c r="H38" s="4">
        <f t="shared" si="3"/>
        <v>73.48</v>
      </c>
      <c r="I38" s="4" t="s">
        <v>8</v>
      </c>
    </row>
    <row r="39" spans="1:9" ht="15" customHeight="1" x14ac:dyDescent="0.2">
      <c r="A39" s="4">
        <v>15</v>
      </c>
      <c r="B39" s="4" t="str">
        <f t="shared" si="2"/>
        <v>2022002</v>
      </c>
      <c r="C39" s="4" t="s">
        <v>9</v>
      </c>
      <c r="D39" s="4" t="str">
        <f>"34112200413"</f>
        <v>34112200413</v>
      </c>
      <c r="E39" s="6"/>
      <c r="F39" s="4">
        <v>67.2</v>
      </c>
      <c r="G39" s="4">
        <v>77.2</v>
      </c>
      <c r="H39" s="4">
        <f t="shared" si="3"/>
        <v>73.2</v>
      </c>
      <c r="I39" s="4" t="s">
        <v>8</v>
      </c>
    </row>
    <row r="40" spans="1:9" ht="15" customHeight="1" x14ac:dyDescent="0.2">
      <c r="A40" s="4">
        <v>16</v>
      </c>
      <c r="B40" s="4" t="str">
        <f t="shared" si="2"/>
        <v>2022002</v>
      </c>
      <c r="C40" s="4" t="s">
        <v>9</v>
      </c>
      <c r="D40" s="4" t="str">
        <f>"34112200415"</f>
        <v>34112200415</v>
      </c>
      <c r="E40" s="6"/>
      <c r="F40" s="4">
        <v>78.599999999999994</v>
      </c>
      <c r="G40" s="4">
        <v>69.599999999999994</v>
      </c>
      <c r="H40" s="4">
        <f t="shared" si="3"/>
        <v>73.199999999999989</v>
      </c>
      <c r="I40" s="4" t="s">
        <v>8</v>
      </c>
    </row>
    <row r="41" spans="1:9" ht="15" customHeight="1" x14ac:dyDescent="0.2">
      <c r="A41" s="4">
        <v>17</v>
      </c>
      <c r="B41" s="4" t="str">
        <f t="shared" si="2"/>
        <v>2022002</v>
      </c>
      <c r="C41" s="4" t="s">
        <v>9</v>
      </c>
      <c r="D41" s="4" t="str">
        <f>"34112200723"</f>
        <v>34112200723</v>
      </c>
      <c r="E41" s="6"/>
      <c r="F41" s="4">
        <v>49.6</v>
      </c>
      <c r="G41" s="4">
        <v>88.4</v>
      </c>
      <c r="H41" s="4">
        <f t="shared" si="3"/>
        <v>72.88</v>
      </c>
      <c r="I41" s="4" t="s">
        <v>8</v>
      </c>
    </row>
    <row r="42" spans="1:9" ht="15" customHeight="1" x14ac:dyDescent="0.2">
      <c r="A42" s="4">
        <v>18</v>
      </c>
      <c r="B42" s="4" t="str">
        <f t="shared" si="2"/>
        <v>2022002</v>
      </c>
      <c r="C42" s="4" t="s">
        <v>9</v>
      </c>
      <c r="D42" s="4" t="str">
        <f>"34112200529"</f>
        <v>34112200529</v>
      </c>
      <c r="E42" s="6"/>
      <c r="F42" s="4">
        <v>76.599999999999994</v>
      </c>
      <c r="G42" s="4">
        <v>70</v>
      </c>
      <c r="H42" s="4">
        <f t="shared" si="3"/>
        <v>72.64</v>
      </c>
      <c r="I42" s="4" t="s">
        <v>8</v>
      </c>
    </row>
    <row r="43" spans="1:9" ht="15" customHeight="1" x14ac:dyDescent="0.2">
      <c r="A43" s="4"/>
      <c r="B43" s="4"/>
      <c r="C43" s="4"/>
      <c r="D43" s="4"/>
      <c r="E43" s="2"/>
      <c r="F43" s="4"/>
      <c r="G43" s="4"/>
      <c r="H43" s="4"/>
      <c r="I43" s="4"/>
    </row>
    <row r="44" spans="1:9" ht="15" customHeight="1" x14ac:dyDescent="0.2">
      <c r="A44" s="4">
        <v>1</v>
      </c>
      <c r="B44" s="4" t="str">
        <f t="shared" ref="B44:B53" si="4">"2022003"</f>
        <v>2022003</v>
      </c>
      <c r="C44" s="4" t="s">
        <v>10</v>
      </c>
      <c r="D44" s="4" t="str">
        <f>"34112200810"</f>
        <v>34112200810</v>
      </c>
      <c r="E44" s="6">
        <v>5</v>
      </c>
      <c r="F44" s="4">
        <v>88.4</v>
      </c>
      <c r="G44" s="4">
        <v>87.2</v>
      </c>
      <c r="H44" s="4">
        <f t="shared" ref="H44:H53" si="5">F44*0.4+G44*0.6</f>
        <v>87.68</v>
      </c>
      <c r="I44" s="4" t="s">
        <v>8</v>
      </c>
    </row>
    <row r="45" spans="1:9" ht="15" customHeight="1" x14ac:dyDescent="0.2">
      <c r="A45" s="4">
        <v>2</v>
      </c>
      <c r="B45" s="4" t="str">
        <f t="shared" si="4"/>
        <v>2022003</v>
      </c>
      <c r="C45" s="4" t="s">
        <v>10</v>
      </c>
      <c r="D45" s="4" t="str">
        <f>"34112200816"</f>
        <v>34112200816</v>
      </c>
      <c r="E45" s="6"/>
      <c r="F45" s="4">
        <v>80</v>
      </c>
      <c r="G45" s="4">
        <v>79</v>
      </c>
      <c r="H45" s="4">
        <f t="shared" si="5"/>
        <v>79.400000000000006</v>
      </c>
      <c r="I45" s="4" t="s">
        <v>8</v>
      </c>
    </row>
    <row r="46" spans="1:9" ht="15" customHeight="1" x14ac:dyDescent="0.2">
      <c r="A46" s="4">
        <v>3</v>
      </c>
      <c r="B46" s="4" t="str">
        <f t="shared" si="4"/>
        <v>2022003</v>
      </c>
      <c r="C46" s="4" t="s">
        <v>10</v>
      </c>
      <c r="D46" s="4" t="str">
        <f>"34112200803"</f>
        <v>34112200803</v>
      </c>
      <c r="E46" s="6"/>
      <c r="F46" s="4">
        <v>83</v>
      </c>
      <c r="G46" s="4">
        <v>76.400000000000006</v>
      </c>
      <c r="H46" s="4">
        <f t="shared" si="5"/>
        <v>79.040000000000006</v>
      </c>
      <c r="I46" s="4" t="s">
        <v>8</v>
      </c>
    </row>
    <row r="47" spans="1:9" ht="15" customHeight="1" x14ac:dyDescent="0.2">
      <c r="A47" s="4">
        <v>4</v>
      </c>
      <c r="B47" s="4" t="str">
        <f t="shared" si="4"/>
        <v>2022003</v>
      </c>
      <c r="C47" s="4" t="s">
        <v>10</v>
      </c>
      <c r="D47" s="4" t="str">
        <f>"34112200819"</f>
        <v>34112200819</v>
      </c>
      <c r="E47" s="6"/>
      <c r="F47" s="4">
        <v>70.599999999999994</v>
      </c>
      <c r="G47" s="4">
        <v>80.599999999999994</v>
      </c>
      <c r="H47" s="4">
        <f t="shared" si="5"/>
        <v>76.599999999999994</v>
      </c>
      <c r="I47" s="4" t="s">
        <v>8</v>
      </c>
    </row>
    <row r="48" spans="1:9" ht="15" customHeight="1" x14ac:dyDescent="0.2">
      <c r="A48" s="4">
        <v>5</v>
      </c>
      <c r="B48" s="4" t="str">
        <f t="shared" si="4"/>
        <v>2022003</v>
      </c>
      <c r="C48" s="4" t="s">
        <v>10</v>
      </c>
      <c r="D48" s="4" t="str">
        <f>"34112200823"</f>
        <v>34112200823</v>
      </c>
      <c r="E48" s="6"/>
      <c r="F48" s="4">
        <v>83</v>
      </c>
      <c r="G48" s="4">
        <v>72</v>
      </c>
      <c r="H48" s="4">
        <f t="shared" si="5"/>
        <v>76.400000000000006</v>
      </c>
      <c r="I48" s="4" t="s">
        <v>8</v>
      </c>
    </row>
    <row r="49" spans="1:9" ht="15" customHeight="1" x14ac:dyDescent="0.2">
      <c r="A49" s="4">
        <v>6</v>
      </c>
      <c r="B49" s="4" t="str">
        <f t="shared" si="4"/>
        <v>2022003</v>
      </c>
      <c r="C49" s="4" t="s">
        <v>10</v>
      </c>
      <c r="D49" s="4" t="str">
        <f>"34112200809"</f>
        <v>34112200809</v>
      </c>
      <c r="E49" s="6"/>
      <c r="F49" s="4">
        <v>72</v>
      </c>
      <c r="G49" s="4">
        <v>76.599999999999994</v>
      </c>
      <c r="H49" s="4">
        <f t="shared" si="5"/>
        <v>74.759999999999991</v>
      </c>
      <c r="I49" s="4" t="s">
        <v>8</v>
      </c>
    </row>
    <row r="50" spans="1:9" ht="15" customHeight="1" x14ac:dyDescent="0.2">
      <c r="A50" s="4">
        <v>7</v>
      </c>
      <c r="B50" s="4" t="str">
        <f t="shared" si="4"/>
        <v>2022003</v>
      </c>
      <c r="C50" s="4" t="s">
        <v>10</v>
      </c>
      <c r="D50" s="4" t="str">
        <f>"34112200824"</f>
        <v>34112200824</v>
      </c>
      <c r="E50" s="6"/>
      <c r="F50" s="4">
        <v>67.400000000000006</v>
      </c>
      <c r="G50" s="4">
        <v>79</v>
      </c>
      <c r="H50" s="4">
        <f t="shared" si="5"/>
        <v>74.36</v>
      </c>
      <c r="I50" s="4" t="s">
        <v>8</v>
      </c>
    </row>
    <row r="51" spans="1:9" ht="15" customHeight="1" x14ac:dyDescent="0.2">
      <c r="A51" s="4">
        <v>8</v>
      </c>
      <c r="B51" s="4" t="str">
        <f t="shared" si="4"/>
        <v>2022003</v>
      </c>
      <c r="C51" s="4" t="s">
        <v>10</v>
      </c>
      <c r="D51" s="4" t="str">
        <f>"34112200805"</f>
        <v>34112200805</v>
      </c>
      <c r="E51" s="6"/>
      <c r="F51" s="4">
        <v>84</v>
      </c>
      <c r="G51" s="4">
        <v>67.8</v>
      </c>
      <c r="H51" s="4">
        <f t="shared" si="5"/>
        <v>74.28</v>
      </c>
      <c r="I51" s="4" t="s">
        <v>8</v>
      </c>
    </row>
    <row r="52" spans="1:9" ht="15" customHeight="1" x14ac:dyDescent="0.2">
      <c r="A52" s="4">
        <v>9</v>
      </c>
      <c r="B52" s="4" t="str">
        <f t="shared" si="4"/>
        <v>2022003</v>
      </c>
      <c r="C52" s="4" t="s">
        <v>10</v>
      </c>
      <c r="D52" s="4" t="str">
        <f>"34112200813"</f>
        <v>34112200813</v>
      </c>
      <c r="E52" s="6"/>
      <c r="F52" s="4">
        <v>68.400000000000006</v>
      </c>
      <c r="G52" s="4">
        <v>77.2</v>
      </c>
      <c r="H52" s="4">
        <f t="shared" si="5"/>
        <v>73.680000000000007</v>
      </c>
      <c r="I52" s="4" t="s">
        <v>8</v>
      </c>
    </row>
    <row r="53" spans="1:9" ht="15" customHeight="1" x14ac:dyDescent="0.2">
      <c r="A53" s="4">
        <v>10</v>
      </c>
      <c r="B53" s="4" t="str">
        <f t="shared" si="4"/>
        <v>2022003</v>
      </c>
      <c r="C53" s="4" t="s">
        <v>10</v>
      </c>
      <c r="D53" s="4" t="str">
        <f>"34112200811"</f>
        <v>34112200811</v>
      </c>
      <c r="E53" s="6"/>
      <c r="F53" s="4">
        <v>70</v>
      </c>
      <c r="G53" s="4">
        <v>75.400000000000006</v>
      </c>
      <c r="H53" s="4">
        <f t="shared" si="5"/>
        <v>73.240000000000009</v>
      </c>
      <c r="I53" s="4" t="s">
        <v>8</v>
      </c>
    </row>
    <row r="54" spans="1:9" ht="15" customHeight="1" x14ac:dyDescent="0.2">
      <c r="A54" s="4"/>
      <c r="B54" s="4"/>
      <c r="C54" s="4"/>
      <c r="D54" s="4"/>
      <c r="E54" s="2"/>
      <c r="F54" s="4"/>
      <c r="G54" s="4"/>
      <c r="H54" s="4"/>
      <c r="I54" s="4"/>
    </row>
    <row r="55" spans="1:9" ht="15" customHeight="1" x14ac:dyDescent="0.2">
      <c r="A55" s="4">
        <v>1</v>
      </c>
      <c r="B55" s="4" t="str">
        <f t="shared" ref="B55:B60" si="6">"2022004"</f>
        <v>2022004</v>
      </c>
      <c r="C55" s="4" t="s">
        <v>11</v>
      </c>
      <c r="D55" s="4" t="str">
        <f>"34112200922"</f>
        <v>34112200922</v>
      </c>
      <c r="E55" s="6">
        <v>3</v>
      </c>
      <c r="F55" s="4">
        <v>82.6</v>
      </c>
      <c r="G55" s="4">
        <v>88</v>
      </c>
      <c r="H55" s="4">
        <f t="shared" ref="H55:H60" si="7">F55*0.4+G55*0.6</f>
        <v>85.84</v>
      </c>
      <c r="I55" s="4" t="s">
        <v>8</v>
      </c>
    </row>
    <row r="56" spans="1:9" ht="15" customHeight="1" x14ac:dyDescent="0.2">
      <c r="A56" s="4">
        <v>2</v>
      </c>
      <c r="B56" s="4" t="str">
        <f t="shared" si="6"/>
        <v>2022004</v>
      </c>
      <c r="C56" s="4" t="s">
        <v>11</v>
      </c>
      <c r="D56" s="4" t="str">
        <f>"34112200911"</f>
        <v>34112200911</v>
      </c>
      <c r="E56" s="6"/>
      <c r="F56" s="4">
        <v>78.599999999999994</v>
      </c>
      <c r="G56" s="4">
        <v>89.2</v>
      </c>
      <c r="H56" s="4">
        <f t="shared" si="7"/>
        <v>84.960000000000008</v>
      </c>
      <c r="I56" s="4" t="s">
        <v>8</v>
      </c>
    </row>
    <row r="57" spans="1:9" ht="15" customHeight="1" x14ac:dyDescent="0.2">
      <c r="A57" s="4">
        <v>3</v>
      </c>
      <c r="B57" s="4" t="str">
        <f t="shared" si="6"/>
        <v>2022004</v>
      </c>
      <c r="C57" s="4" t="s">
        <v>11</v>
      </c>
      <c r="D57" s="4" t="str">
        <f>"34112200916"</f>
        <v>34112200916</v>
      </c>
      <c r="E57" s="6"/>
      <c r="F57" s="4">
        <v>83.6</v>
      </c>
      <c r="G57" s="4">
        <v>82.6</v>
      </c>
      <c r="H57" s="4">
        <f t="shared" si="7"/>
        <v>83</v>
      </c>
      <c r="I57" s="4" t="s">
        <v>8</v>
      </c>
    </row>
    <row r="58" spans="1:9" ht="15" customHeight="1" x14ac:dyDescent="0.2">
      <c r="A58" s="4">
        <v>4</v>
      </c>
      <c r="B58" s="4" t="str">
        <f t="shared" si="6"/>
        <v>2022004</v>
      </c>
      <c r="C58" s="4" t="s">
        <v>11</v>
      </c>
      <c r="D58" s="4" t="str">
        <f>"34112200913"</f>
        <v>34112200913</v>
      </c>
      <c r="E58" s="6"/>
      <c r="F58" s="4">
        <v>78.400000000000006</v>
      </c>
      <c r="G58" s="4">
        <v>84.8</v>
      </c>
      <c r="H58" s="4">
        <f t="shared" si="7"/>
        <v>82.24</v>
      </c>
      <c r="I58" s="4" t="s">
        <v>8</v>
      </c>
    </row>
    <row r="59" spans="1:9" ht="15" customHeight="1" x14ac:dyDescent="0.2">
      <c r="A59" s="4">
        <v>5</v>
      </c>
      <c r="B59" s="4" t="str">
        <f t="shared" si="6"/>
        <v>2022004</v>
      </c>
      <c r="C59" s="4" t="s">
        <v>11</v>
      </c>
      <c r="D59" s="4" t="str">
        <f>"34112200924"</f>
        <v>34112200924</v>
      </c>
      <c r="E59" s="6"/>
      <c r="F59" s="4">
        <v>74.400000000000006</v>
      </c>
      <c r="G59" s="4">
        <v>86.4</v>
      </c>
      <c r="H59" s="4">
        <f t="shared" si="7"/>
        <v>81.600000000000009</v>
      </c>
      <c r="I59" s="4" t="s">
        <v>8</v>
      </c>
    </row>
    <row r="60" spans="1:9" ht="15" customHeight="1" x14ac:dyDescent="0.2">
      <c r="A60" s="4">
        <v>6</v>
      </c>
      <c r="B60" s="4" t="str">
        <f t="shared" si="6"/>
        <v>2022004</v>
      </c>
      <c r="C60" s="4" t="s">
        <v>11</v>
      </c>
      <c r="D60" s="4" t="str">
        <f>"34112200908"</f>
        <v>34112200908</v>
      </c>
      <c r="E60" s="6"/>
      <c r="F60" s="4">
        <v>71</v>
      </c>
      <c r="G60" s="4">
        <v>88.4</v>
      </c>
      <c r="H60" s="4">
        <f t="shared" si="7"/>
        <v>81.44</v>
      </c>
      <c r="I60" s="4" t="s">
        <v>8</v>
      </c>
    </row>
    <row r="61" spans="1:9" ht="15" customHeight="1" x14ac:dyDescent="0.2">
      <c r="A61" s="4"/>
      <c r="B61" s="4"/>
      <c r="C61" s="4"/>
      <c r="D61" s="4"/>
      <c r="E61" s="2"/>
      <c r="F61" s="4"/>
      <c r="G61" s="4"/>
      <c r="H61" s="4"/>
      <c r="I61" s="4"/>
    </row>
    <row r="62" spans="1:9" ht="15" customHeight="1" x14ac:dyDescent="0.2">
      <c r="A62" s="4">
        <v>1</v>
      </c>
      <c r="B62" s="4" t="str">
        <f t="shared" ref="B62:B65" si="8">"2022005"</f>
        <v>2022005</v>
      </c>
      <c r="C62" s="4" t="s">
        <v>12</v>
      </c>
      <c r="D62" s="4" t="str">
        <f>"34112201008"</f>
        <v>34112201008</v>
      </c>
      <c r="E62" s="6">
        <v>2</v>
      </c>
      <c r="F62" s="4">
        <v>91</v>
      </c>
      <c r="G62" s="4">
        <v>81.2</v>
      </c>
      <c r="H62" s="4">
        <f t="shared" ref="H62:H65" si="9">F62*0.4+G62*0.6</f>
        <v>85.12</v>
      </c>
      <c r="I62" s="4" t="s">
        <v>8</v>
      </c>
    </row>
    <row r="63" spans="1:9" ht="15" customHeight="1" x14ac:dyDescent="0.2">
      <c r="A63" s="4">
        <v>2</v>
      </c>
      <c r="B63" s="4" t="str">
        <f t="shared" si="8"/>
        <v>2022005</v>
      </c>
      <c r="C63" s="4" t="s">
        <v>12</v>
      </c>
      <c r="D63" s="4" t="str">
        <f>"34112201001"</f>
        <v>34112201001</v>
      </c>
      <c r="E63" s="6"/>
      <c r="F63" s="4">
        <v>75.8</v>
      </c>
      <c r="G63" s="4">
        <v>79.8</v>
      </c>
      <c r="H63" s="4">
        <f t="shared" si="9"/>
        <v>78.199999999999989</v>
      </c>
      <c r="I63" s="4" t="s">
        <v>8</v>
      </c>
    </row>
    <row r="64" spans="1:9" ht="15" customHeight="1" x14ac:dyDescent="0.2">
      <c r="A64" s="4">
        <v>3</v>
      </c>
      <c r="B64" s="4" t="str">
        <f t="shared" si="8"/>
        <v>2022005</v>
      </c>
      <c r="C64" s="4" t="s">
        <v>12</v>
      </c>
      <c r="D64" s="4" t="str">
        <f>"34112201004"</f>
        <v>34112201004</v>
      </c>
      <c r="E64" s="6"/>
      <c r="F64" s="4">
        <v>72.400000000000006</v>
      </c>
      <c r="G64" s="4">
        <v>75.2</v>
      </c>
      <c r="H64" s="4">
        <f t="shared" si="9"/>
        <v>74.08</v>
      </c>
      <c r="I64" s="4" t="s">
        <v>8</v>
      </c>
    </row>
    <row r="65" spans="1:9" ht="15" customHeight="1" x14ac:dyDescent="0.2">
      <c r="A65" s="4">
        <v>4</v>
      </c>
      <c r="B65" s="4" t="str">
        <f t="shared" si="8"/>
        <v>2022005</v>
      </c>
      <c r="C65" s="4" t="s">
        <v>12</v>
      </c>
      <c r="D65" s="4" t="str">
        <f>"34112201002"</f>
        <v>34112201002</v>
      </c>
      <c r="E65" s="6"/>
      <c r="F65" s="4">
        <v>75</v>
      </c>
      <c r="G65" s="4">
        <v>72.400000000000006</v>
      </c>
      <c r="H65" s="4">
        <f t="shared" si="9"/>
        <v>73.44</v>
      </c>
      <c r="I65" s="4" t="s">
        <v>8</v>
      </c>
    </row>
    <row r="66" spans="1:9" ht="15" customHeight="1" x14ac:dyDescent="0.2">
      <c r="A66" s="4"/>
      <c r="B66" s="4"/>
      <c r="C66" s="4"/>
      <c r="D66" s="4"/>
      <c r="E66" s="2"/>
      <c r="F66" s="4"/>
      <c r="G66" s="4"/>
      <c r="H66" s="4"/>
      <c r="I66" s="4"/>
    </row>
    <row r="67" spans="1:9" ht="15" customHeight="1" x14ac:dyDescent="0.2">
      <c r="A67" s="4">
        <v>1</v>
      </c>
      <c r="B67" s="4" t="str">
        <f t="shared" ref="B67:B70" si="10">"2022006"</f>
        <v>2022006</v>
      </c>
      <c r="C67" s="4" t="s">
        <v>13</v>
      </c>
      <c r="D67" s="4" t="str">
        <f>"34112201022"</f>
        <v>34112201022</v>
      </c>
      <c r="E67" s="6">
        <v>2</v>
      </c>
      <c r="F67" s="4">
        <v>83</v>
      </c>
      <c r="G67" s="4">
        <v>80.8</v>
      </c>
      <c r="H67" s="4">
        <f t="shared" ref="H67:H70" si="11">F67*0.4+G67*0.6</f>
        <v>81.680000000000007</v>
      </c>
      <c r="I67" s="4" t="s">
        <v>8</v>
      </c>
    </row>
    <row r="68" spans="1:9" ht="15" customHeight="1" x14ac:dyDescent="0.2">
      <c r="A68" s="4">
        <v>2</v>
      </c>
      <c r="B68" s="4" t="str">
        <f t="shared" si="10"/>
        <v>2022006</v>
      </c>
      <c r="C68" s="4" t="s">
        <v>13</v>
      </c>
      <c r="D68" s="4" t="str">
        <f>"34112201019"</f>
        <v>34112201019</v>
      </c>
      <c r="E68" s="6"/>
      <c r="F68" s="4">
        <v>75.599999999999994</v>
      </c>
      <c r="G68" s="4">
        <v>85.4</v>
      </c>
      <c r="H68" s="4">
        <f t="shared" si="11"/>
        <v>81.48</v>
      </c>
      <c r="I68" s="4" t="s">
        <v>8</v>
      </c>
    </row>
    <row r="69" spans="1:9" ht="15" customHeight="1" x14ac:dyDescent="0.2">
      <c r="A69" s="4">
        <v>3</v>
      </c>
      <c r="B69" s="4" t="str">
        <f t="shared" si="10"/>
        <v>2022006</v>
      </c>
      <c r="C69" s="4" t="s">
        <v>13</v>
      </c>
      <c r="D69" s="4" t="str">
        <f>"34112201020"</f>
        <v>34112201020</v>
      </c>
      <c r="E69" s="6"/>
      <c r="F69" s="4">
        <v>85.4</v>
      </c>
      <c r="G69" s="4">
        <v>77.400000000000006</v>
      </c>
      <c r="H69" s="4">
        <f t="shared" si="11"/>
        <v>80.600000000000009</v>
      </c>
      <c r="I69" s="4" t="s">
        <v>8</v>
      </c>
    </row>
    <row r="70" spans="1:9" ht="15" customHeight="1" x14ac:dyDescent="0.2">
      <c r="A70" s="4">
        <v>4</v>
      </c>
      <c r="B70" s="4" t="str">
        <f t="shared" si="10"/>
        <v>2022006</v>
      </c>
      <c r="C70" s="4" t="s">
        <v>13</v>
      </c>
      <c r="D70" s="4" t="str">
        <f>"34112201017"</f>
        <v>34112201017</v>
      </c>
      <c r="E70" s="6"/>
      <c r="F70" s="4">
        <v>67.599999999999994</v>
      </c>
      <c r="G70" s="4">
        <v>82.8</v>
      </c>
      <c r="H70" s="4">
        <f t="shared" si="11"/>
        <v>76.72</v>
      </c>
      <c r="I70" s="4" t="s">
        <v>8</v>
      </c>
    </row>
    <row r="71" spans="1:9" ht="96" customHeight="1" x14ac:dyDescent="0.2">
      <c r="A71" s="7" t="s">
        <v>15</v>
      </c>
      <c r="B71" s="7"/>
      <c r="C71" s="7"/>
      <c r="D71" s="7"/>
      <c r="E71" s="7"/>
      <c r="F71" s="7"/>
      <c r="G71" s="7"/>
      <c r="H71" s="7"/>
      <c r="I71" s="7"/>
    </row>
    <row r="72" spans="1:9" ht="40.5" customHeight="1" x14ac:dyDescent="0.2">
      <c r="A72" s="8">
        <v>44783</v>
      </c>
      <c r="B72" s="8"/>
      <c r="C72" s="8"/>
      <c r="D72" s="8"/>
      <c r="E72" s="8"/>
      <c r="F72" s="8"/>
      <c r="G72" s="8"/>
      <c r="H72" s="8"/>
      <c r="I72" s="8"/>
    </row>
  </sheetData>
  <sortState ref="A3:I70">
    <sortCondition ref="B3:B70"/>
    <sortCondition descending="1" ref="H3:H70"/>
  </sortState>
  <mergeCells count="9">
    <mergeCell ref="A72:I72"/>
    <mergeCell ref="E55:E60"/>
    <mergeCell ref="E62:E65"/>
    <mergeCell ref="E67:E70"/>
    <mergeCell ref="A1:I1"/>
    <mergeCell ref="E3:E23"/>
    <mergeCell ref="E25:E42"/>
    <mergeCell ref="E44:E53"/>
    <mergeCell ref="A71:I7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2022-08-10T08:18:39Z</dcterms:modified>
</cp:coreProperties>
</file>