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<sst xmlns="http://schemas.openxmlformats.org/spreadsheetml/2006/main" count="534" uniqueCount="85">
  <si>
    <t>2020年度蒙城县公开招聘事业单位工作人员资格复审合格      
拟进入面试人员名单</t>
  </si>
  <si>
    <t>序号</t>
  </si>
  <si>
    <t>姓名</t>
  </si>
  <si>
    <t>报考单位</t>
  </si>
  <si>
    <t>报考岗位</t>
  </si>
  <si>
    <t>准考证号</t>
  </si>
  <si>
    <t>备注</t>
  </si>
  <si>
    <t>县人社局</t>
  </si>
  <si>
    <t>202001_工作人员</t>
  </si>
  <si>
    <t>202002_工作人员</t>
  </si>
  <si>
    <t>202003_工作人员</t>
  </si>
  <si>
    <t>县委宣传部</t>
  </si>
  <si>
    <t>202004_工作人员</t>
  </si>
  <si>
    <t>202005_工作人员</t>
  </si>
  <si>
    <t>县信访局</t>
  </si>
  <si>
    <t>202006_工作人员</t>
  </si>
  <si>
    <t>202007_工作人员</t>
  </si>
  <si>
    <t>202008_工作人员</t>
  </si>
  <si>
    <t>县财政局</t>
  </si>
  <si>
    <t>202009_工作人员</t>
  </si>
  <si>
    <t>递补</t>
  </si>
  <si>
    <t>县农业农村局</t>
  </si>
  <si>
    <t>202010_工作人员</t>
  </si>
  <si>
    <t>202011_工作人员</t>
  </si>
  <si>
    <t>202012_工作人员</t>
  </si>
  <si>
    <t>202013_工作人员</t>
  </si>
  <si>
    <t>二次递补</t>
  </si>
  <si>
    <t>202014_工作人员</t>
  </si>
  <si>
    <t>县自然资源和规划局</t>
  </si>
  <si>
    <t>202015_工作人员</t>
  </si>
  <si>
    <t>202016_工作人员</t>
  </si>
  <si>
    <t>202017_工作人员</t>
  </si>
  <si>
    <t>202018_工作人员</t>
  </si>
  <si>
    <t>202019_工作人员</t>
  </si>
  <si>
    <t>202020_工作人员</t>
  </si>
  <si>
    <t>202021_工作人员</t>
  </si>
  <si>
    <t>202022_工作人员</t>
  </si>
  <si>
    <t>县卫健委</t>
  </si>
  <si>
    <t>202023_工作人员</t>
  </si>
  <si>
    <t>202024_工作人员</t>
  </si>
  <si>
    <t>202025_工作人员</t>
  </si>
  <si>
    <t>202026_工作人员</t>
  </si>
  <si>
    <t>202027_工作人员</t>
  </si>
  <si>
    <t>202028_工作人员</t>
  </si>
  <si>
    <t>县民政局</t>
  </si>
  <si>
    <t>202029_工作人员</t>
  </si>
  <si>
    <t>202030_财务人员</t>
  </si>
  <si>
    <t>县审计局</t>
  </si>
  <si>
    <t>202031_工作人员</t>
  </si>
  <si>
    <t>县科学技术局</t>
  </si>
  <si>
    <t>202032_工作人员</t>
  </si>
  <si>
    <t>202033_工作人员</t>
  </si>
  <si>
    <t>县退役军人事务局</t>
  </si>
  <si>
    <t>202034_工作人员</t>
  </si>
  <si>
    <t>202035_工作人员</t>
  </si>
  <si>
    <t>202036_工作人员</t>
  </si>
  <si>
    <t>县司法局</t>
  </si>
  <si>
    <t>202037_工作人员</t>
  </si>
  <si>
    <t>县文化旅游体育局</t>
  </si>
  <si>
    <t>202038_综合管理</t>
  </si>
  <si>
    <t>202039_行政执法</t>
  </si>
  <si>
    <t>202040_行政执法</t>
  </si>
  <si>
    <t>县市场监督管理局</t>
  </si>
  <si>
    <t>202041_工作人员</t>
  </si>
  <si>
    <t>202042_工作人员</t>
  </si>
  <si>
    <t>县统计局</t>
  </si>
  <si>
    <t>202043_工作人员</t>
  </si>
  <si>
    <t>县残联</t>
  </si>
  <si>
    <t>202044_工作人员</t>
  </si>
  <si>
    <t>县经济开发区管委会</t>
  </si>
  <si>
    <t>202045_工作人员</t>
  </si>
  <si>
    <t>202046_工作人员</t>
  </si>
  <si>
    <t>城关街道办事处</t>
  </si>
  <si>
    <t>202047_工作人员</t>
  </si>
  <si>
    <t>202048_工作人员</t>
  </si>
  <si>
    <t>202049_工作人员</t>
  </si>
  <si>
    <t>庄周街道办事处</t>
  </si>
  <si>
    <t>202050_工作人员</t>
  </si>
  <si>
    <t>漆园街道办事处</t>
  </si>
  <si>
    <t>202051_工作人员</t>
  </si>
  <si>
    <t>202052_工作人员</t>
  </si>
  <si>
    <t>乡镇</t>
  </si>
  <si>
    <t>202053_工作人员</t>
  </si>
  <si>
    <t>202054_工作人员</t>
  </si>
  <si>
    <t>202055_工作人员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</si>
</sst>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7"/>
  <sheetViews>
    <sheetView tabSelected="1" workbookViewId="0">
      <selection activeCell="E5" sqref="E5"/>
    </sheetView>
  </sheetViews>
  <sheetFormatPr defaultColWidth="9" defaultRowHeight="13.5" outlineLevelCol="6"/>
  <cols>
    <col min="1" max="1" width="9.99166666666667" customWidth="1"/>
    <col min="2" max="2" width="12.4666666666667" customWidth="1"/>
    <col min="3" max="3" width="20.375" customWidth="1"/>
    <col min="4" max="4" width="20.4" customWidth="1"/>
    <col min="5" max="5" width="18.2916666666667" customWidth="1"/>
    <col min="6" max="6" width="10.125" customWidth="1"/>
    <col min="7" max="7" width="4.71666666666667" customWidth="1"/>
  </cols>
  <sheetData>
    <row r="1" ht="49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1" customHeight="1" spans="1:7">
      <c r="A3" s="3">
        <v>1</v>
      </c>
      <c r="B3" s="3" t="str">
        <f>"栗兵"</f>
        <v>栗兵</v>
      </c>
      <c r="C3" s="4" t="s">
        <v>7</v>
      </c>
      <c r="D3" s="3" t="s">
        <v>8</v>
      </c>
      <c r="E3" s="3" t="str">
        <f>"20200112525"</f>
        <v>20200112525</v>
      </c>
      <c r="F3" s="3"/>
      <c r="G3" s="5"/>
    </row>
    <row r="4" ht="21" customHeight="1" spans="1:7">
      <c r="A4" s="3">
        <v>2</v>
      </c>
      <c r="B4" s="3" t="str">
        <f>"陈雪莹"</f>
        <v>陈雪莹</v>
      </c>
      <c r="C4" s="4" t="s">
        <v>7</v>
      </c>
      <c r="D4" s="3" t="s">
        <v>8</v>
      </c>
      <c r="E4" s="3" t="str">
        <f>"20200112602"</f>
        <v>20200112602</v>
      </c>
      <c r="F4" s="3"/>
      <c r="G4" s="5"/>
    </row>
    <row r="5" ht="21" customHeight="1" spans="1:7">
      <c r="A5" s="3">
        <v>3</v>
      </c>
      <c r="B5" s="3" t="str">
        <f>"代志雪"</f>
        <v>代志雪</v>
      </c>
      <c r="C5" s="4" t="s">
        <v>7</v>
      </c>
      <c r="D5" s="3" t="s">
        <v>9</v>
      </c>
      <c r="E5" s="3" t="str">
        <f>"20200212610"</f>
        <v>20200212610</v>
      </c>
      <c r="F5" s="3"/>
      <c r="G5" s="5"/>
    </row>
    <row r="6" ht="21" customHeight="1" spans="1:7">
      <c r="A6" s="3">
        <v>4</v>
      </c>
      <c r="B6" s="3" t="str">
        <f>"罗子晨"</f>
        <v>罗子晨</v>
      </c>
      <c r="C6" s="4" t="s">
        <v>7</v>
      </c>
      <c r="D6" s="3" t="s">
        <v>9</v>
      </c>
      <c r="E6" s="3" t="str">
        <f>"20200212607"</f>
        <v>20200212607</v>
      </c>
      <c r="F6" s="3"/>
      <c r="G6" s="5"/>
    </row>
    <row r="7" ht="21" customHeight="1" spans="1:7">
      <c r="A7" s="3">
        <v>5</v>
      </c>
      <c r="B7" s="3" t="str">
        <f>"张果"</f>
        <v>张果</v>
      </c>
      <c r="C7" s="4" t="s">
        <v>7</v>
      </c>
      <c r="D7" s="3" t="s">
        <v>10</v>
      </c>
      <c r="E7" s="3" t="str">
        <f>"20200300203"</f>
        <v>20200300203</v>
      </c>
      <c r="F7" s="3"/>
      <c r="G7" s="5"/>
    </row>
    <row r="8" ht="21" customHeight="1" spans="1:7">
      <c r="A8" s="3">
        <v>6</v>
      </c>
      <c r="B8" s="3" t="str">
        <f>"郭标"</f>
        <v>郭标</v>
      </c>
      <c r="C8" s="4" t="s">
        <v>7</v>
      </c>
      <c r="D8" s="3" t="s">
        <v>10</v>
      </c>
      <c r="E8" s="3" t="str">
        <f>"20200300111"</f>
        <v>20200300111</v>
      </c>
      <c r="F8" s="3"/>
      <c r="G8" s="5"/>
    </row>
    <row r="9" ht="21" customHeight="1" spans="1:7">
      <c r="A9" s="3">
        <v>7</v>
      </c>
      <c r="B9" s="3" t="str">
        <f>"李慧慧"</f>
        <v>李慧慧</v>
      </c>
      <c r="C9" s="4" t="s">
        <v>11</v>
      </c>
      <c r="D9" s="3" t="s">
        <v>12</v>
      </c>
      <c r="E9" s="3" t="str">
        <f>"20200400227"</f>
        <v>20200400227</v>
      </c>
      <c r="F9" s="3"/>
      <c r="G9" s="5"/>
    </row>
    <row r="10" ht="21" customHeight="1" spans="1:7">
      <c r="A10" s="3">
        <v>8</v>
      </c>
      <c r="B10" s="3" t="str">
        <f>"丁皖蒙"</f>
        <v>丁皖蒙</v>
      </c>
      <c r="C10" s="4" t="s">
        <v>11</v>
      </c>
      <c r="D10" s="3" t="s">
        <v>12</v>
      </c>
      <c r="E10" s="3" t="str">
        <f>"20200400621"</f>
        <v>20200400621</v>
      </c>
      <c r="F10" s="3"/>
      <c r="G10" s="5"/>
    </row>
    <row r="11" ht="21" customHeight="1" spans="1:7">
      <c r="A11" s="3">
        <v>9</v>
      </c>
      <c r="B11" s="3" t="str">
        <f>"刘晨阳"</f>
        <v>刘晨阳</v>
      </c>
      <c r="C11" s="4" t="s">
        <v>11</v>
      </c>
      <c r="D11" s="3" t="s">
        <v>13</v>
      </c>
      <c r="E11" s="3" t="str">
        <f>"20200510923"</f>
        <v>20200510923</v>
      </c>
      <c r="F11" s="3"/>
      <c r="G11" s="5"/>
    </row>
    <row r="12" ht="21" customHeight="1" spans="1:7">
      <c r="A12" s="3">
        <v>10</v>
      </c>
      <c r="B12" s="3" t="str">
        <f>"丁艳"</f>
        <v>丁艳</v>
      </c>
      <c r="C12" s="4" t="s">
        <v>11</v>
      </c>
      <c r="D12" s="3" t="s">
        <v>13</v>
      </c>
      <c r="E12" s="3" t="str">
        <f>"20200510818"</f>
        <v>20200510818</v>
      </c>
      <c r="F12" s="3"/>
      <c r="G12" s="5"/>
    </row>
    <row r="13" ht="21" customHeight="1" spans="1:7">
      <c r="A13" s="3">
        <v>11</v>
      </c>
      <c r="B13" s="3" t="str">
        <f>"王丽颖"</f>
        <v>王丽颖</v>
      </c>
      <c r="C13" s="4" t="s">
        <v>14</v>
      </c>
      <c r="D13" s="3" t="s">
        <v>15</v>
      </c>
      <c r="E13" s="3" t="str">
        <f>"20200611103"</f>
        <v>20200611103</v>
      </c>
      <c r="F13" s="3"/>
      <c r="G13" s="5"/>
    </row>
    <row r="14" ht="21" customHeight="1" spans="1:7">
      <c r="A14" s="3">
        <v>12</v>
      </c>
      <c r="B14" s="3" t="str">
        <f>"谢文义"</f>
        <v>谢文义</v>
      </c>
      <c r="C14" s="4" t="s">
        <v>14</v>
      </c>
      <c r="D14" s="3" t="s">
        <v>15</v>
      </c>
      <c r="E14" s="3" t="str">
        <f>"20200611026"</f>
        <v>20200611026</v>
      </c>
      <c r="F14" s="3"/>
      <c r="G14" s="5"/>
    </row>
    <row r="15" ht="21" customHeight="1" spans="1:7">
      <c r="A15" s="3">
        <v>13</v>
      </c>
      <c r="B15" s="3" t="str">
        <f>"王晓宇"</f>
        <v>王晓宇</v>
      </c>
      <c r="C15" s="4" t="s">
        <v>14</v>
      </c>
      <c r="D15" s="3" t="s">
        <v>16</v>
      </c>
      <c r="E15" s="3" t="str">
        <f>"20200700714"</f>
        <v>20200700714</v>
      </c>
      <c r="F15" s="3"/>
      <c r="G15" s="5"/>
    </row>
    <row r="16" ht="21" customHeight="1" spans="1:7">
      <c r="A16" s="3">
        <v>14</v>
      </c>
      <c r="B16" s="3" t="str">
        <f>"许震远"</f>
        <v>许震远</v>
      </c>
      <c r="C16" s="4" t="s">
        <v>14</v>
      </c>
      <c r="D16" s="3" t="s">
        <v>16</v>
      </c>
      <c r="E16" s="3" t="str">
        <f>"20200700727"</f>
        <v>20200700727</v>
      </c>
      <c r="F16" s="3"/>
      <c r="G16" s="5"/>
    </row>
    <row r="17" ht="21" customHeight="1" spans="1:7">
      <c r="A17" s="3">
        <v>15</v>
      </c>
      <c r="B17" s="3" t="str">
        <f>"程祥"</f>
        <v>程祥</v>
      </c>
      <c r="C17" s="4" t="s">
        <v>14</v>
      </c>
      <c r="D17" s="3" t="s">
        <v>17</v>
      </c>
      <c r="E17" s="3" t="str">
        <f>"20200812709"</f>
        <v>20200812709</v>
      </c>
      <c r="F17" s="3"/>
      <c r="G17" s="5"/>
    </row>
    <row r="18" ht="21" customHeight="1" spans="1:7">
      <c r="A18" s="3">
        <v>16</v>
      </c>
      <c r="B18" s="3" t="str">
        <f>"范怀彪"</f>
        <v>范怀彪</v>
      </c>
      <c r="C18" s="4" t="s">
        <v>14</v>
      </c>
      <c r="D18" s="3" t="s">
        <v>17</v>
      </c>
      <c r="E18" s="3" t="str">
        <f>"20200812802"</f>
        <v>20200812802</v>
      </c>
      <c r="F18" s="3"/>
      <c r="G18" s="5"/>
    </row>
    <row r="19" ht="21" customHeight="1" spans="1:7">
      <c r="A19" s="3">
        <v>17</v>
      </c>
      <c r="B19" s="3" t="str">
        <f>"岳志"</f>
        <v>岳志</v>
      </c>
      <c r="C19" s="4" t="s">
        <v>18</v>
      </c>
      <c r="D19" s="3" t="s">
        <v>19</v>
      </c>
      <c r="E19" s="3" t="str">
        <f>"20200903417"</f>
        <v>20200903417</v>
      </c>
      <c r="F19" s="3"/>
      <c r="G19" s="5"/>
    </row>
    <row r="20" ht="21" customHeight="1" spans="1:7">
      <c r="A20" s="3">
        <v>18</v>
      </c>
      <c r="B20" s="3" t="str">
        <f>"韦昕"</f>
        <v>韦昕</v>
      </c>
      <c r="C20" s="4" t="s">
        <v>18</v>
      </c>
      <c r="D20" s="3" t="s">
        <v>19</v>
      </c>
      <c r="E20" s="3" t="str">
        <f>"20200904124"</f>
        <v>20200904124</v>
      </c>
      <c r="F20" s="3"/>
      <c r="G20" s="5"/>
    </row>
    <row r="21" ht="21" customHeight="1" spans="1:7">
      <c r="A21" s="3">
        <v>19</v>
      </c>
      <c r="B21" s="3" t="str">
        <f>"卢玉柱"</f>
        <v>卢玉柱</v>
      </c>
      <c r="C21" s="4" t="s">
        <v>18</v>
      </c>
      <c r="D21" s="3" t="s">
        <v>19</v>
      </c>
      <c r="E21" s="3" t="str">
        <f>"20200903815"</f>
        <v>20200903815</v>
      </c>
      <c r="F21" s="3"/>
      <c r="G21" s="5"/>
    </row>
    <row r="22" ht="21" customHeight="1" spans="1:7">
      <c r="A22" s="3">
        <v>20</v>
      </c>
      <c r="B22" s="3" t="str">
        <f>"付文丽"</f>
        <v>付文丽</v>
      </c>
      <c r="C22" s="4" t="s">
        <v>18</v>
      </c>
      <c r="D22" s="3" t="s">
        <v>19</v>
      </c>
      <c r="E22" s="3" t="str">
        <f>"20200902111"</f>
        <v>20200902111</v>
      </c>
      <c r="F22" s="3"/>
      <c r="G22" s="5"/>
    </row>
    <row r="23" ht="21" customHeight="1" spans="1:7">
      <c r="A23" s="3">
        <v>21</v>
      </c>
      <c r="B23" s="3" t="str">
        <f>"黄少腾"</f>
        <v>黄少腾</v>
      </c>
      <c r="C23" s="4" t="s">
        <v>18</v>
      </c>
      <c r="D23" s="3" t="s">
        <v>19</v>
      </c>
      <c r="E23" s="3" t="str">
        <f>"20200904612"</f>
        <v>20200904612</v>
      </c>
      <c r="F23" s="3"/>
      <c r="G23" s="5"/>
    </row>
    <row r="24" ht="21" customHeight="1" spans="1:7">
      <c r="A24" s="3">
        <v>22</v>
      </c>
      <c r="B24" s="3" t="str">
        <f>"何壮壮"</f>
        <v>何壮壮</v>
      </c>
      <c r="C24" s="4" t="s">
        <v>18</v>
      </c>
      <c r="D24" s="3" t="s">
        <v>19</v>
      </c>
      <c r="E24" s="3" t="str">
        <f>"20200901210"</f>
        <v>20200901210</v>
      </c>
      <c r="F24" s="3"/>
      <c r="G24" s="5"/>
    </row>
    <row r="25" ht="21" customHeight="1" spans="1:7">
      <c r="A25" s="3">
        <v>23</v>
      </c>
      <c r="B25" s="3" t="str">
        <f>"韩文龙"</f>
        <v>韩文龙</v>
      </c>
      <c r="C25" s="4" t="s">
        <v>18</v>
      </c>
      <c r="D25" s="3" t="s">
        <v>19</v>
      </c>
      <c r="E25" s="3" t="str">
        <f>"20200902010"</f>
        <v>20200902010</v>
      </c>
      <c r="F25" s="3"/>
      <c r="G25" s="5"/>
    </row>
    <row r="26" ht="21" customHeight="1" spans="1:7">
      <c r="A26" s="3">
        <v>24</v>
      </c>
      <c r="B26" s="3" t="str">
        <f>"陈小虎"</f>
        <v>陈小虎</v>
      </c>
      <c r="C26" s="4" t="s">
        <v>18</v>
      </c>
      <c r="D26" s="3" t="s">
        <v>19</v>
      </c>
      <c r="E26" s="3" t="str">
        <f>"20200901714"</f>
        <v>20200901714</v>
      </c>
      <c r="F26" s="3"/>
      <c r="G26" s="5"/>
    </row>
    <row r="27" ht="21" customHeight="1" spans="1:7">
      <c r="A27" s="3">
        <v>25</v>
      </c>
      <c r="B27" s="3" t="str">
        <f>"张志刚"</f>
        <v>张志刚</v>
      </c>
      <c r="C27" s="4" t="s">
        <v>18</v>
      </c>
      <c r="D27" s="3" t="s">
        <v>19</v>
      </c>
      <c r="E27" s="3" t="str">
        <f>"20200901917"</f>
        <v>20200901917</v>
      </c>
      <c r="F27" s="3"/>
      <c r="G27" s="5"/>
    </row>
    <row r="28" ht="21" customHeight="1" spans="1:7">
      <c r="A28" s="3">
        <v>26</v>
      </c>
      <c r="B28" s="3" t="str">
        <f>"梁振"</f>
        <v>梁振</v>
      </c>
      <c r="C28" s="4" t="s">
        <v>18</v>
      </c>
      <c r="D28" s="3" t="s">
        <v>19</v>
      </c>
      <c r="E28" s="3" t="str">
        <f>"20200903022"</f>
        <v>20200903022</v>
      </c>
      <c r="F28" s="3"/>
      <c r="G28" s="5"/>
    </row>
    <row r="29" ht="21" customHeight="1" spans="1:7">
      <c r="A29" s="3">
        <v>27</v>
      </c>
      <c r="B29" s="3" t="str">
        <f>"瞿战斗"</f>
        <v>瞿战斗</v>
      </c>
      <c r="C29" s="4" t="s">
        <v>18</v>
      </c>
      <c r="D29" s="3" t="s">
        <v>19</v>
      </c>
      <c r="E29" s="3" t="str">
        <f>"20200901315"</f>
        <v>20200901315</v>
      </c>
      <c r="F29" s="3"/>
      <c r="G29" s="5"/>
    </row>
    <row r="30" ht="21" customHeight="1" spans="1:7">
      <c r="A30" s="3">
        <v>28</v>
      </c>
      <c r="B30" s="3" t="str">
        <f>"王启勇"</f>
        <v>王启勇</v>
      </c>
      <c r="C30" s="4" t="s">
        <v>18</v>
      </c>
      <c r="D30" s="3" t="s">
        <v>19</v>
      </c>
      <c r="E30" s="3" t="str">
        <f>"20200904228"</f>
        <v>20200904228</v>
      </c>
      <c r="F30" s="3"/>
      <c r="G30" s="5"/>
    </row>
    <row r="31" ht="21" customHeight="1" spans="1:7">
      <c r="A31" s="3">
        <v>29</v>
      </c>
      <c r="B31" s="3" t="str">
        <f>"李国强"</f>
        <v>李国强</v>
      </c>
      <c r="C31" s="4" t="s">
        <v>18</v>
      </c>
      <c r="D31" s="3" t="s">
        <v>19</v>
      </c>
      <c r="E31" s="3" t="str">
        <f>"20200901307"</f>
        <v>20200901307</v>
      </c>
      <c r="F31" s="3"/>
      <c r="G31" s="5"/>
    </row>
    <row r="32" ht="21" customHeight="1" spans="1:7">
      <c r="A32" s="3">
        <v>30</v>
      </c>
      <c r="B32" s="3" t="str">
        <f>"任昱宗"</f>
        <v>任昱宗</v>
      </c>
      <c r="C32" s="4" t="s">
        <v>18</v>
      </c>
      <c r="D32" s="3" t="s">
        <v>19</v>
      </c>
      <c r="E32" s="3" t="str">
        <f>"20200904423"</f>
        <v>20200904423</v>
      </c>
      <c r="F32" s="3"/>
      <c r="G32" s="5"/>
    </row>
    <row r="33" ht="21" customHeight="1" spans="1:7">
      <c r="A33" s="3">
        <v>31</v>
      </c>
      <c r="B33" s="3" t="str">
        <f>"江泽"</f>
        <v>江泽</v>
      </c>
      <c r="C33" s="4" t="s">
        <v>18</v>
      </c>
      <c r="D33" s="3" t="s">
        <v>19</v>
      </c>
      <c r="E33" s="3" t="str">
        <f>"20200902517"</f>
        <v>20200902517</v>
      </c>
      <c r="F33" s="3"/>
      <c r="G33" s="5"/>
    </row>
    <row r="34" ht="21" customHeight="1" spans="1:7">
      <c r="A34" s="3">
        <v>32</v>
      </c>
      <c r="B34" s="3" t="str">
        <f>"高亚莉"</f>
        <v>高亚莉</v>
      </c>
      <c r="C34" s="4" t="s">
        <v>18</v>
      </c>
      <c r="D34" s="3" t="s">
        <v>19</v>
      </c>
      <c r="E34" s="3" t="str">
        <f>"20200902721"</f>
        <v>20200902721</v>
      </c>
      <c r="F34" s="3"/>
      <c r="G34" s="5"/>
    </row>
    <row r="35" ht="21" customHeight="1" spans="1:7">
      <c r="A35" s="3">
        <v>33</v>
      </c>
      <c r="B35" s="3" t="str">
        <f>"郁健"</f>
        <v>郁健</v>
      </c>
      <c r="C35" s="4" t="s">
        <v>18</v>
      </c>
      <c r="D35" s="3" t="s">
        <v>19</v>
      </c>
      <c r="E35" s="3" t="str">
        <f>"20200901418"</f>
        <v>20200901418</v>
      </c>
      <c r="F35" s="3"/>
      <c r="G35" s="5"/>
    </row>
    <row r="36" ht="21" customHeight="1" spans="1:7">
      <c r="A36" s="3">
        <v>34</v>
      </c>
      <c r="B36" s="3" t="str">
        <f>"胡逢海"</f>
        <v>胡逢海</v>
      </c>
      <c r="C36" s="4" t="s">
        <v>18</v>
      </c>
      <c r="D36" s="3" t="s">
        <v>19</v>
      </c>
      <c r="E36" s="3" t="str">
        <f>"20200903213"</f>
        <v>20200903213</v>
      </c>
      <c r="F36" s="3"/>
      <c r="G36" s="5"/>
    </row>
    <row r="37" ht="21" customHeight="1" spans="1:7">
      <c r="A37" s="3">
        <v>35</v>
      </c>
      <c r="B37" s="3" t="str">
        <f>"李戬"</f>
        <v>李戬</v>
      </c>
      <c r="C37" s="4" t="s">
        <v>18</v>
      </c>
      <c r="D37" s="3" t="s">
        <v>19</v>
      </c>
      <c r="E37" s="3" t="str">
        <f>"20200902818"</f>
        <v>20200902818</v>
      </c>
      <c r="F37" s="3"/>
      <c r="G37" s="5"/>
    </row>
    <row r="38" ht="21" customHeight="1" spans="1:7">
      <c r="A38" s="3">
        <v>36</v>
      </c>
      <c r="B38" s="3" t="str">
        <f>"王路炜"</f>
        <v>王路炜</v>
      </c>
      <c r="C38" s="4" t="s">
        <v>18</v>
      </c>
      <c r="D38" s="3" t="s">
        <v>19</v>
      </c>
      <c r="E38" s="3" t="str">
        <f>"20200901520"</f>
        <v>20200901520</v>
      </c>
      <c r="F38" s="3"/>
      <c r="G38" s="5"/>
    </row>
    <row r="39" ht="21" customHeight="1" spans="1:7">
      <c r="A39" s="3">
        <v>37</v>
      </c>
      <c r="B39" s="3" t="str">
        <f>"邵帅"</f>
        <v>邵帅</v>
      </c>
      <c r="C39" s="4" t="s">
        <v>18</v>
      </c>
      <c r="D39" s="3" t="s">
        <v>19</v>
      </c>
      <c r="E39" s="3" t="str">
        <f>"20200904620"</f>
        <v>20200904620</v>
      </c>
      <c r="F39" s="3"/>
      <c r="G39" s="5"/>
    </row>
    <row r="40" ht="21" customHeight="1" spans="1:7">
      <c r="A40" s="3">
        <v>38</v>
      </c>
      <c r="B40" s="3" t="str">
        <f>"崔倩"</f>
        <v>崔倩</v>
      </c>
      <c r="C40" s="4" t="s">
        <v>18</v>
      </c>
      <c r="D40" s="3" t="s">
        <v>19</v>
      </c>
      <c r="E40" s="3" t="str">
        <f>"20200904126"</f>
        <v>20200904126</v>
      </c>
      <c r="F40" s="3"/>
      <c r="G40" s="5"/>
    </row>
    <row r="41" ht="21" customHeight="1" spans="1:7">
      <c r="A41" s="3">
        <v>39</v>
      </c>
      <c r="B41" s="3" t="str">
        <f>"夏晓东"</f>
        <v>夏晓东</v>
      </c>
      <c r="C41" s="4" t="s">
        <v>18</v>
      </c>
      <c r="D41" s="3" t="s">
        <v>19</v>
      </c>
      <c r="E41" s="3" t="str">
        <f>"20200902907"</f>
        <v>20200902907</v>
      </c>
      <c r="F41" s="3"/>
      <c r="G41" s="5"/>
    </row>
    <row r="42" ht="21" customHeight="1" spans="1:7">
      <c r="A42" s="3">
        <v>40</v>
      </c>
      <c r="B42" s="3" t="str">
        <f>"高红"</f>
        <v>高红</v>
      </c>
      <c r="C42" s="4" t="s">
        <v>18</v>
      </c>
      <c r="D42" s="3" t="s">
        <v>19</v>
      </c>
      <c r="E42" s="3" t="str">
        <f>"20200902308"</f>
        <v>20200902308</v>
      </c>
      <c r="F42" s="3"/>
      <c r="G42" s="5"/>
    </row>
    <row r="43" ht="21" customHeight="1" spans="1:7">
      <c r="A43" s="3">
        <v>41</v>
      </c>
      <c r="B43" s="3" t="str">
        <f>"张士伟"</f>
        <v>张士伟</v>
      </c>
      <c r="C43" s="4" t="s">
        <v>18</v>
      </c>
      <c r="D43" s="3" t="s">
        <v>19</v>
      </c>
      <c r="E43" s="3" t="str">
        <f>"20200903907"</f>
        <v>20200903907</v>
      </c>
      <c r="F43" s="3"/>
      <c r="G43" s="5"/>
    </row>
    <row r="44" ht="21" customHeight="1" spans="1:7">
      <c r="A44" s="3">
        <v>42</v>
      </c>
      <c r="B44" s="3" t="str">
        <f>"刘孟龙"</f>
        <v>刘孟龙</v>
      </c>
      <c r="C44" s="4" t="s">
        <v>18</v>
      </c>
      <c r="D44" s="3" t="s">
        <v>19</v>
      </c>
      <c r="E44" s="3" t="str">
        <f>"20200903714"</f>
        <v>20200903714</v>
      </c>
      <c r="F44" s="3"/>
      <c r="G44" s="5"/>
    </row>
    <row r="45" ht="21" customHeight="1" spans="1:7">
      <c r="A45" s="3">
        <v>43</v>
      </c>
      <c r="B45" s="3" t="str">
        <f>"李振奇"</f>
        <v>李振奇</v>
      </c>
      <c r="C45" s="4" t="s">
        <v>18</v>
      </c>
      <c r="D45" s="3" t="s">
        <v>19</v>
      </c>
      <c r="E45" s="3" t="str">
        <f>"20200902827"</f>
        <v>20200902827</v>
      </c>
      <c r="F45" s="3"/>
      <c r="G45" s="5"/>
    </row>
    <row r="46" customFormat="1" ht="21" customHeight="1" spans="1:7">
      <c r="A46" s="3">
        <v>44</v>
      </c>
      <c r="B46" s="3" t="str">
        <f>"徐祥龙"</f>
        <v>徐祥龙</v>
      </c>
      <c r="C46" s="4" t="s">
        <v>18</v>
      </c>
      <c r="D46" s="3" t="s">
        <v>19</v>
      </c>
      <c r="E46" s="3" t="str">
        <f>"20200904313"</f>
        <v>20200904313</v>
      </c>
      <c r="F46" s="3" t="s">
        <v>20</v>
      </c>
      <c r="G46" s="5"/>
    </row>
    <row r="47" customFormat="1" ht="21" customHeight="1" spans="1:7">
      <c r="A47" s="3">
        <v>45</v>
      </c>
      <c r="B47" s="3" t="str">
        <f>"赵润泽"</f>
        <v>赵润泽</v>
      </c>
      <c r="C47" s="4" t="s">
        <v>18</v>
      </c>
      <c r="D47" s="3" t="s">
        <v>19</v>
      </c>
      <c r="E47" s="3" t="str">
        <f>"20200902227"</f>
        <v>20200902227</v>
      </c>
      <c r="F47" s="3" t="s">
        <v>20</v>
      </c>
      <c r="G47" s="5"/>
    </row>
    <row r="48" customFormat="1" ht="21" customHeight="1" spans="1:7">
      <c r="A48" s="3">
        <v>46</v>
      </c>
      <c r="B48" s="3" t="str">
        <f>"肖标"</f>
        <v>肖标</v>
      </c>
      <c r="C48" s="4" t="s">
        <v>18</v>
      </c>
      <c r="D48" s="3" t="s">
        <v>19</v>
      </c>
      <c r="E48" s="3" t="str">
        <f>"20200902509"</f>
        <v>20200902509</v>
      </c>
      <c r="F48" s="3" t="s">
        <v>20</v>
      </c>
      <c r="G48" s="5"/>
    </row>
    <row r="49" customFormat="1" ht="21" customHeight="1" spans="1:7">
      <c r="A49" s="3">
        <v>47</v>
      </c>
      <c r="B49" s="3" t="str">
        <f>"王同济"</f>
        <v>王同济</v>
      </c>
      <c r="C49" s="4" t="s">
        <v>18</v>
      </c>
      <c r="D49" s="3" t="s">
        <v>19</v>
      </c>
      <c r="E49" s="3" t="str">
        <f>"20200901311"</f>
        <v>20200901311</v>
      </c>
      <c r="F49" s="3" t="s">
        <v>20</v>
      </c>
      <c r="G49" s="5"/>
    </row>
    <row r="50" ht="21" customHeight="1" spans="1:7">
      <c r="A50" s="3">
        <v>48</v>
      </c>
      <c r="B50" s="3" t="str">
        <f>"王慧梅"</f>
        <v>王慧梅</v>
      </c>
      <c r="C50" s="4" t="s">
        <v>21</v>
      </c>
      <c r="D50" s="3" t="s">
        <v>22</v>
      </c>
      <c r="E50" s="3" t="str">
        <f>"20201012818"</f>
        <v>20201012818</v>
      </c>
      <c r="F50" s="3"/>
      <c r="G50" s="5"/>
    </row>
    <row r="51" ht="21" customHeight="1" spans="1:7">
      <c r="A51" s="3">
        <v>49</v>
      </c>
      <c r="B51" s="3" t="str">
        <f>"宫素华"</f>
        <v>宫素华</v>
      </c>
      <c r="C51" s="4" t="s">
        <v>21</v>
      </c>
      <c r="D51" s="3" t="s">
        <v>22</v>
      </c>
      <c r="E51" s="3" t="str">
        <f>"20201012825"</f>
        <v>20201012825</v>
      </c>
      <c r="F51" s="3"/>
      <c r="G51" s="5"/>
    </row>
    <row r="52" ht="21" customHeight="1" spans="1:7">
      <c r="A52" s="3">
        <v>50</v>
      </c>
      <c r="B52" s="3" t="str">
        <f>"王博文"</f>
        <v>王博文</v>
      </c>
      <c r="C52" s="4" t="s">
        <v>21</v>
      </c>
      <c r="D52" s="3" t="s">
        <v>23</v>
      </c>
      <c r="E52" s="3" t="str">
        <f>"20201113111"</f>
        <v>20201113111</v>
      </c>
      <c r="F52" s="3"/>
      <c r="G52" s="5"/>
    </row>
    <row r="53" ht="21" customHeight="1" spans="1:7">
      <c r="A53" s="3">
        <v>51</v>
      </c>
      <c r="B53" s="3" t="str">
        <f>"葛子鑫"</f>
        <v>葛子鑫</v>
      </c>
      <c r="C53" s="4" t="s">
        <v>21</v>
      </c>
      <c r="D53" s="3" t="s">
        <v>23</v>
      </c>
      <c r="E53" s="3" t="str">
        <f>"20201112914"</f>
        <v>20201112914</v>
      </c>
      <c r="F53" s="3"/>
      <c r="G53" s="5"/>
    </row>
    <row r="54" ht="21" customHeight="1" spans="1:7">
      <c r="A54" s="3">
        <v>52</v>
      </c>
      <c r="B54" s="3" t="str">
        <f>"丁元钢"</f>
        <v>丁元钢</v>
      </c>
      <c r="C54" s="4" t="s">
        <v>21</v>
      </c>
      <c r="D54" s="3" t="s">
        <v>23</v>
      </c>
      <c r="E54" s="3" t="str">
        <f>"20201112907"</f>
        <v>20201112907</v>
      </c>
      <c r="F54" s="3"/>
      <c r="G54" s="5"/>
    </row>
    <row r="55" ht="21" customHeight="1" spans="1:7">
      <c r="A55" s="3">
        <v>53</v>
      </c>
      <c r="B55" s="3" t="str">
        <f>"周鑫"</f>
        <v>周鑫</v>
      </c>
      <c r="C55" s="4" t="s">
        <v>21</v>
      </c>
      <c r="D55" s="3" t="s">
        <v>23</v>
      </c>
      <c r="E55" s="3" t="str">
        <f>"20201113026"</f>
        <v>20201113026</v>
      </c>
      <c r="F55" s="3"/>
      <c r="G55" s="5"/>
    </row>
    <row r="56" ht="21" customHeight="1" spans="1:7">
      <c r="A56" s="3">
        <v>54</v>
      </c>
      <c r="B56" s="3" t="str">
        <f>"尤海"</f>
        <v>尤海</v>
      </c>
      <c r="C56" s="4" t="s">
        <v>21</v>
      </c>
      <c r="D56" s="3" t="s">
        <v>23</v>
      </c>
      <c r="E56" s="3" t="str">
        <f>"20201113109"</f>
        <v>20201113109</v>
      </c>
      <c r="F56" s="3"/>
      <c r="G56" s="5"/>
    </row>
    <row r="57" ht="21" customHeight="1" spans="1:7">
      <c r="A57" s="3">
        <v>55</v>
      </c>
      <c r="B57" s="3" t="str">
        <f>"宋伟"</f>
        <v>宋伟</v>
      </c>
      <c r="C57" s="4" t="s">
        <v>21</v>
      </c>
      <c r="D57" s="3" t="s">
        <v>23</v>
      </c>
      <c r="E57" s="3" t="str">
        <f>"20201113105"</f>
        <v>20201113105</v>
      </c>
      <c r="F57" s="3"/>
      <c r="G57" s="5"/>
    </row>
    <row r="58" ht="21" customHeight="1" spans="1:7">
      <c r="A58" s="3">
        <v>56</v>
      </c>
      <c r="B58" s="3" t="str">
        <f>"卢军"</f>
        <v>卢军</v>
      </c>
      <c r="C58" s="4" t="s">
        <v>21</v>
      </c>
      <c r="D58" s="3" t="s">
        <v>23</v>
      </c>
      <c r="E58" s="3" t="str">
        <f>"20201113112"</f>
        <v>20201113112</v>
      </c>
      <c r="F58" s="3"/>
      <c r="G58" s="5"/>
    </row>
    <row r="59" ht="21" customHeight="1" spans="1:7">
      <c r="A59" s="3">
        <v>57</v>
      </c>
      <c r="B59" s="3" t="str">
        <f>"李惠"</f>
        <v>李惠</v>
      </c>
      <c r="C59" s="4" t="s">
        <v>21</v>
      </c>
      <c r="D59" s="3" t="s">
        <v>23</v>
      </c>
      <c r="E59" s="3" t="str">
        <f>"20201112923"</f>
        <v>20201112923</v>
      </c>
      <c r="F59" s="3"/>
      <c r="G59" s="5"/>
    </row>
    <row r="60" ht="21" customHeight="1" spans="1:7">
      <c r="A60" s="3">
        <v>58</v>
      </c>
      <c r="B60" s="3" t="str">
        <f>"郭丹阳"</f>
        <v>郭丹阳</v>
      </c>
      <c r="C60" s="4" t="s">
        <v>21</v>
      </c>
      <c r="D60" s="3" t="s">
        <v>23</v>
      </c>
      <c r="E60" s="3" t="str">
        <f>"20201112918"</f>
        <v>20201112918</v>
      </c>
      <c r="F60" s="3"/>
      <c r="G60" s="5"/>
    </row>
    <row r="61" ht="21" customHeight="1" spans="1:7">
      <c r="A61" s="3">
        <v>59</v>
      </c>
      <c r="B61" s="3" t="str">
        <f>"吴梦龙"</f>
        <v>吴梦龙</v>
      </c>
      <c r="C61" s="4" t="s">
        <v>21</v>
      </c>
      <c r="D61" s="3" t="s">
        <v>23</v>
      </c>
      <c r="E61" s="3" t="str">
        <f>"20201113011"</f>
        <v>20201113011</v>
      </c>
      <c r="F61" s="3"/>
      <c r="G61" s="5"/>
    </row>
    <row r="62" ht="21" customHeight="1" spans="1:7">
      <c r="A62" s="3">
        <v>60</v>
      </c>
      <c r="B62" s="3" t="str">
        <f>"丁红丽"</f>
        <v>丁红丽</v>
      </c>
      <c r="C62" s="4" t="s">
        <v>21</v>
      </c>
      <c r="D62" s="3" t="s">
        <v>23</v>
      </c>
      <c r="E62" s="3" t="str">
        <f>"20201113101"</f>
        <v>20201113101</v>
      </c>
      <c r="F62" s="3"/>
      <c r="G62" s="5"/>
    </row>
    <row r="63" ht="21" customHeight="1" spans="1:7">
      <c r="A63" s="3">
        <v>61</v>
      </c>
      <c r="B63" s="3" t="str">
        <f>"潘旺军"</f>
        <v>潘旺军</v>
      </c>
      <c r="C63" s="4" t="s">
        <v>21</v>
      </c>
      <c r="D63" s="3" t="s">
        <v>23</v>
      </c>
      <c r="E63" s="3" t="str">
        <f>"20201113019"</f>
        <v>20201113019</v>
      </c>
      <c r="F63" s="3"/>
      <c r="G63" s="5"/>
    </row>
    <row r="64" ht="21" customHeight="1" spans="1:7">
      <c r="A64" s="3">
        <v>62</v>
      </c>
      <c r="B64" s="3" t="str">
        <f>"桂东梅"</f>
        <v>桂东梅</v>
      </c>
      <c r="C64" s="4" t="s">
        <v>21</v>
      </c>
      <c r="D64" s="3" t="s">
        <v>24</v>
      </c>
      <c r="E64" s="3" t="str">
        <f>"20201213209"</f>
        <v>20201213209</v>
      </c>
      <c r="F64" s="3"/>
      <c r="G64" s="5"/>
    </row>
    <row r="65" ht="21" customHeight="1" spans="1:7">
      <c r="A65" s="3">
        <v>63</v>
      </c>
      <c r="B65" s="3" t="str">
        <f>"周陛"</f>
        <v>周陛</v>
      </c>
      <c r="C65" s="4" t="s">
        <v>21</v>
      </c>
      <c r="D65" s="3" t="s">
        <v>24</v>
      </c>
      <c r="E65" s="3" t="str">
        <f>"20201213203"</f>
        <v>20201213203</v>
      </c>
      <c r="F65" s="3"/>
      <c r="G65" s="5"/>
    </row>
    <row r="66" ht="21" customHeight="1" spans="1:7">
      <c r="A66" s="3">
        <v>64</v>
      </c>
      <c r="B66" s="3" t="str">
        <f>"卢秋宏"</f>
        <v>卢秋宏</v>
      </c>
      <c r="C66" s="4" t="s">
        <v>21</v>
      </c>
      <c r="D66" s="3" t="s">
        <v>24</v>
      </c>
      <c r="E66" s="3" t="str">
        <f>"20201213212"</f>
        <v>20201213212</v>
      </c>
      <c r="F66" s="3"/>
      <c r="G66" s="5"/>
    </row>
    <row r="67" ht="21" customHeight="1" spans="1:7">
      <c r="A67" s="3">
        <v>65</v>
      </c>
      <c r="B67" s="3" t="str">
        <f>"王天奇"</f>
        <v>王天奇</v>
      </c>
      <c r="C67" s="4" t="s">
        <v>21</v>
      </c>
      <c r="D67" s="3" t="s">
        <v>24</v>
      </c>
      <c r="E67" s="3" t="str">
        <f>"20201213121"</f>
        <v>20201213121</v>
      </c>
      <c r="F67" s="3"/>
      <c r="G67" s="5"/>
    </row>
    <row r="68" ht="21" customHeight="1" spans="1:7">
      <c r="A68" s="3">
        <v>66</v>
      </c>
      <c r="B68" s="3" t="str">
        <f>"王新"</f>
        <v>王新</v>
      </c>
      <c r="C68" s="4" t="s">
        <v>21</v>
      </c>
      <c r="D68" s="3" t="s">
        <v>24</v>
      </c>
      <c r="E68" s="3" t="str">
        <f>"20201213202"</f>
        <v>20201213202</v>
      </c>
      <c r="F68" s="3"/>
      <c r="G68" s="5"/>
    </row>
    <row r="69" ht="21" customHeight="1" spans="1:7">
      <c r="A69" s="3">
        <v>67</v>
      </c>
      <c r="B69" s="3" t="str">
        <f>"侯恒"</f>
        <v>侯恒</v>
      </c>
      <c r="C69" s="4" t="s">
        <v>21</v>
      </c>
      <c r="D69" s="3" t="s">
        <v>24</v>
      </c>
      <c r="E69" s="3" t="str">
        <f>"20201213201"</f>
        <v>20201213201</v>
      </c>
      <c r="F69" s="3"/>
      <c r="G69" s="5"/>
    </row>
    <row r="70" ht="21" customHeight="1" spans="1:7">
      <c r="A70" s="3">
        <v>68</v>
      </c>
      <c r="B70" s="3" t="str">
        <f>"黄菁菁"</f>
        <v>黄菁菁</v>
      </c>
      <c r="C70" s="4" t="s">
        <v>21</v>
      </c>
      <c r="D70" s="3" t="s">
        <v>24</v>
      </c>
      <c r="E70" s="3" t="str">
        <f>"20201213125"</f>
        <v>20201213125</v>
      </c>
      <c r="F70" s="3"/>
      <c r="G70" s="5"/>
    </row>
    <row r="71" ht="21" customHeight="1" spans="1:7">
      <c r="A71" s="3">
        <v>69</v>
      </c>
      <c r="B71" s="3" t="str">
        <f>"巩云"</f>
        <v>巩云</v>
      </c>
      <c r="C71" s="4" t="s">
        <v>21</v>
      </c>
      <c r="D71" s="3" t="s">
        <v>24</v>
      </c>
      <c r="E71" s="3" t="str">
        <f>"20201213208"</f>
        <v>20201213208</v>
      </c>
      <c r="F71" s="3"/>
      <c r="G71" s="5"/>
    </row>
    <row r="72" ht="21" customHeight="1" spans="1:7">
      <c r="A72" s="3">
        <v>70</v>
      </c>
      <c r="B72" s="3" t="str">
        <f>"李思程"</f>
        <v>李思程</v>
      </c>
      <c r="C72" s="4" t="s">
        <v>21</v>
      </c>
      <c r="D72" s="3" t="s">
        <v>25</v>
      </c>
      <c r="E72" s="3" t="str">
        <f>"20201311117"</f>
        <v>20201311117</v>
      </c>
      <c r="F72" s="3"/>
      <c r="G72" s="5"/>
    </row>
    <row r="73" ht="21" customHeight="1" spans="1:7">
      <c r="A73" s="3">
        <v>71</v>
      </c>
      <c r="B73" s="3" t="str">
        <f>"张梦妹"</f>
        <v>张梦妹</v>
      </c>
      <c r="C73" s="4" t="s">
        <v>21</v>
      </c>
      <c r="D73" s="3" t="s">
        <v>25</v>
      </c>
      <c r="E73" s="3" t="str">
        <f>"20201311107"</f>
        <v>20201311107</v>
      </c>
      <c r="F73" s="3"/>
      <c r="G73" s="5"/>
    </row>
    <row r="74" ht="21" customHeight="1" spans="1:7">
      <c r="A74" s="3">
        <v>72</v>
      </c>
      <c r="B74" s="3" t="str">
        <f>"李皊丽"</f>
        <v>李皊丽</v>
      </c>
      <c r="C74" s="4" t="s">
        <v>21</v>
      </c>
      <c r="D74" s="3" t="s">
        <v>25</v>
      </c>
      <c r="E74" s="3" t="str">
        <f>"20201311113"</f>
        <v>20201311113</v>
      </c>
      <c r="F74" s="3"/>
      <c r="G74" s="5"/>
    </row>
    <row r="75" customFormat="1" ht="21" customHeight="1" spans="1:7">
      <c r="A75" s="3">
        <v>73</v>
      </c>
      <c r="B75" s="3" t="str">
        <f>"蔡训山"</f>
        <v>蔡训山</v>
      </c>
      <c r="C75" s="4" t="s">
        <v>21</v>
      </c>
      <c r="D75" s="3" t="s">
        <v>25</v>
      </c>
      <c r="E75" s="3" t="str">
        <f>"20201311109"</f>
        <v>20201311109</v>
      </c>
      <c r="F75" s="3" t="s">
        <v>26</v>
      </c>
      <c r="G75" s="5"/>
    </row>
    <row r="76" ht="21" customHeight="1" spans="1:7">
      <c r="A76" s="3">
        <v>74</v>
      </c>
      <c r="B76" s="3" t="str">
        <f>"李昱琪"</f>
        <v>李昱琪</v>
      </c>
      <c r="C76" s="4" t="s">
        <v>21</v>
      </c>
      <c r="D76" s="3" t="s">
        <v>27</v>
      </c>
      <c r="E76" s="3" t="str">
        <f>"20201404813"</f>
        <v>20201404813</v>
      </c>
      <c r="F76" s="3"/>
      <c r="G76" s="5"/>
    </row>
    <row r="77" ht="21" customHeight="1" spans="1:7">
      <c r="A77" s="3">
        <v>75</v>
      </c>
      <c r="B77" s="3" t="str">
        <f>"于永军"</f>
        <v>于永军</v>
      </c>
      <c r="C77" s="4" t="s">
        <v>21</v>
      </c>
      <c r="D77" s="3" t="s">
        <v>27</v>
      </c>
      <c r="E77" s="3" t="str">
        <f>"20201404910"</f>
        <v>20201404910</v>
      </c>
      <c r="F77" s="3"/>
      <c r="G77" s="5"/>
    </row>
    <row r="78" ht="21" customHeight="1" spans="1:7">
      <c r="A78" s="3">
        <v>76</v>
      </c>
      <c r="B78" s="3" t="str">
        <f>"张帅"</f>
        <v>张帅</v>
      </c>
      <c r="C78" s="4" t="s">
        <v>21</v>
      </c>
      <c r="D78" s="3" t="s">
        <v>27</v>
      </c>
      <c r="E78" s="3" t="str">
        <f>"20201404829"</f>
        <v>20201404829</v>
      </c>
      <c r="F78" s="3"/>
      <c r="G78" s="5"/>
    </row>
    <row r="79" ht="21" customHeight="1" spans="1:7">
      <c r="A79" s="3">
        <v>77</v>
      </c>
      <c r="B79" s="3" t="str">
        <f>"王小伟"</f>
        <v>王小伟</v>
      </c>
      <c r="C79" s="4" t="s">
        <v>21</v>
      </c>
      <c r="D79" s="3" t="s">
        <v>27</v>
      </c>
      <c r="E79" s="3" t="str">
        <f>"20201404902"</f>
        <v>20201404902</v>
      </c>
      <c r="F79" s="3"/>
      <c r="G79" s="5"/>
    </row>
    <row r="80" ht="21" customHeight="1" spans="1:7">
      <c r="A80" s="3">
        <v>78</v>
      </c>
      <c r="B80" s="3" t="str">
        <f>"邓苗苗"</f>
        <v>邓苗苗</v>
      </c>
      <c r="C80" s="4" t="s">
        <v>28</v>
      </c>
      <c r="D80" s="3" t="s">
        <v>29</v>
      </c>
      <c r="E80" s="3" t="str">
        <f>"20201513302"</f>
        <v>20201513302</v>
      </c>
      <c r="F80" s="3"/>
      <c r="G80" s="5"/>
    </row>
    <row r="81" ht="21" customHeight="1" spans="1:7">
      <c r="A81" s="3">
        <v>79</v>
      </c>
      <c r="B81" s="3" t="str">
        <f>"徐天宇"</f>
        <v>徐天宇</v>
      </c>
      <c r="C81" s="4" t="s">
        <v>28</v>
      </c>
      <c r="D81" s="3" t="s">
        <v>29</v>
      </c>
      <c r="E81" s="3" t="str">
        <f>"20201513225"</f>
        <v>20201513225</v>
      </c>
      <c r="F81" s="3"/>
      <c r="G81" s="5"/>
    </row>
    <row r="82" ht="21" customHeight="1" spans="1:7">
      <c r="A82" s="3">
        <v>80</v>
      </c>
      <c r="B82" s="3" t="str">
        <f>"贾文慧"</f>
        <v>贾文慧</v>
      </c>
      <c r="C82" s="4" t="s">
        <v>28</v>
      </c>
      <c r="D82" s="3" t="s">
        <v>29</v>
      </c>
      <c r="E82" s="3" t="str">
        <f>"20201513223"</f>
        <v>20201513223</v>
      </c>
      <c r="F82" s="3"/>
      <c r="G82" s="5"/>
    </row>
    <row r="83" ht="21" customHeight="1" spans="1:7">
      <c r="A83" s="3">
        <v>81</v>
      </c>
      <c r="B83" s="3" t="str">
        <f>"杨平"</f>
        <v>杨平</v>
      </c>
      <c r="C83" s="4" t="s">
        <v>28</v>
      </c>
      <c r="D83" s="3" t="s">
        <v>29</v>
      </c>
      <c r="E83" s="3" t="str">
        <f>"20201513218"</f>
        <v>20201513218</v>
      </c>
      <c r="F83" s="3"/>
      <c r="G83" s="5"/>
    </row>
    <row r="84" ht="21" customHeight="1" spans="1:7">
      <c r="A84" s="3">
        <v>82</v>
      </c>
      <c r="B84" s="3" t="str">
        <f>"郑晓慧"</f>
        <v>郑晓慧</v>
      </c>
      <c r="C84" s="4" t="s">
        <v>28</v>
      </c>
      <c r="D84" s="3" t="s">
        <v>30</v>
      </c>
      <c r="E84" s="3" t="str">
        <f>"20201611123"</f>
        <v>20201611123</v>
      </c>
      <c r="F84" s="3"/>
      <c r="G84" s="5"/>
    </row>
    <row r="85" ht="21" customHeight="1" spans="1:7">
      <c r="A85" s="3">
        <v>83</v>
      </c>
      <c r="B85" s="3" t="str">
        <f>"王孟媛"</f>
        <v>王孟媛</v>
      </c>
      <c r="C85" s="4" t="s">
        <v>28</v>
      </c>
      <c r="D85" s="3" t="s">
        <v>30</v>
      </c>
      <c r="E85" s="3" t="str">
        <f>"20201611124"</f>
        <v>20201611124</v>
      </c>
      <c r="F85" s="3"/>
      <c r="G85" s="5"/>
    </row>
    <row r="86" ht="21" customHeight="1" spans="1:7">
      <c r="A86" s="3">
        <v>84</v>
      </c>
      <c r="B86" s="3" t="str">
        <f>"陈赛"</f>
        <v>陈赛</v>
      </c>
      <c r="C86" s="4" t="s">
        <v>28</v>
      </c>
      <c r="D86" s="3" t="s">
        <v>31</v>
      </c>
      <c r="E86" s="3" t="str">
        <f>"20201705026"</f>
        <v>20201705026</v>
      </c>
      <c r="F86" s="3"/>
      <c r="G86" s="5"/>
    </row>
    <row r="87" ht="21" customHeight="1" spans="1:7">
      <c r="A87" s="3">
        <v>85</v>
      </c>
      <c r="B87" s="3" t="str">
        <f>"陈子成"</f>
        <v>陈子成</v>
      </c>
      <c r="C87" s="4" t="s">
        <v>28</v>
      </c>
      <c r="D87" s="3" t="s">
        <v>31</v>
      </c>
      <c r="E87" s="3" t="str">
        <f>"20201705022"</f>
        <v>20201705022</v>
      </c>
      <c r="F87" s="3"/>
      <c r="G87" s="5"/>
    </row>
    <row r="88" ht="21" customHeight="1" spans="1:7">
      <c r="A88" s="3">
        <v>86</v>
      </c>
      <c r="B88" s="3" t="str">
        <f>"王雪"</f>
        <v>王雪</v>
      </c>
      <c r="C88" s="4" t="s">
        <v>28</v>
      </c>
      <c r="D88" s="3" t="s">
        <v>32</v>
      </c>
      <c r="E88" s="3" t="str">
        <f>"20201813403"</f>
        <v>20201813403</v>
      </c>
      <c r="F88" s="3"/>
      <c r="G88" s="5"/>
    </row>
    <row r="89" ht="21" customHeight="1" spans="1:7">
      <c r="A89" s="3">
        <v>87</v>
      </c>
      <c r="B89" s="3" t="str">
        <f>"花自强"</f>
        <v>花自强</v>
      </c>
      <c r="C89" s="4" t="s">
        <v>28</v>
      </c>
      <c r="D89" s="3" t="s">
        <v>32</v>
      </c>
      <c r="E89" s="3" t="str">
        <f>"20201813307"</f>
        <v>20201813307</v>
      </c>
      <c r="F89" s="3"/>
      <c r="G89" s="5"/>
    </row>
    <row r="90" ht="21" customHeight="1" spans="1:7">
      <c r="A90" s="3">
        <v>88</v>
      </c>
      <c r="B90" s="3" t="str">
        <f>"储冰"</f>
        <v>储冰</v>
      </c>
      <c r="C90" s="4" t="s">
        <v>28</v>
      </c>
      <c r="D90" s="3" t="s">
        <v>33</v>
      </c>
      <c r="E90" s="3" t="str">
        <f>"20201913420"</f>
        <v>20201913420</v>
      </c>
      <c r="F90" s="3"/>
      <c r="G90" s="5"/>
    </row>
    <row r="91" ht="21" customHeight="1" spans="1:7">
      <c r="A91" s="3">
        <v>89</v>
      </c>
      <c r="B91" s="3" t="str">
        <f>"刘坤雷"</f>
        <v>刘坤雷</v>
      </c>
      <c r="C91" s="4" t="s">
        <v>28</v>
      </c>
      <c r="D91" s="3" t="s">
        <v>33</v>
      </c>
      <c r="E91" s="3" t="str">
        <f>"20201913408"</f>
        <v>20201913408</v>
      </c>
      <c r="F91" s="3"/>
      <c r="G91" s="5"/>
    </row>
    <row r="92" ht="21" customHeight="1" spans="1:7">
      <c r="A92" s="3">
        <v>90</v>
      </c>
      <c r="B92" s="3" t="str">
        <f>"范龙涛"</f>
        <v>范龙涛</v>
      </c>
      <c r="C92" s="4" t="s">
        <v>28</v>
      </c>
      <c r="D92" s="3" t="s">
        <v>34</v>
      </c>
      <c r="E92" s="3" t="str">
        <f>"20202011204"</f>
        <v>20202011204</v>
      </c>
      <c r="F92" s="3"/>
      <c r="G92" s="5"/>
    </row>
    <row r="93" ht="21" customHeight="1" spans="1:7">
      <c r="A93" s="3">
        <v>91</v>
      </c>
      <c r="B93" s="3" t="str">
        <f>"郑友元"</f>
        <v>郑友元</v>
      </c>
      <c r="C93" s="4" t="s">
        <v>28</v>
      </c>
      <c r="D93" s="3" t="s">
        <v>34</v>
      </c>
      <c r="E93" s="3" t="str">
        <f>"20202011128"</f>
        <v>20202011128</v>
      </c>
      <c r="F93" s="3"/>
      <c r="G93" s="5"/>
    </row>
    <row r="94" ht="21" customHeight="1" spans="1:7">
      <c r="A94" s="3">
        <v>92</v>
      </c>
      <c r="B94" s="3" t="str">
        <f>"邵行雨"</f>
        <v>邵行雨</v>
      </c>
      <c r="C94" s="4" t="s">
        <v>28</v>
      </c>
      <c r="D94" s="3" t="s">
        <v>35</v>
      </c>
      <c r="E94" s="3" t="str">
        <f>"20202113506"</f>
        <v>20202113506</v>
      </c>
      <c r="F94" s="3"/>
      <c r="G94" s="5"/>
    </row>
    <row r="95" ht="21" customHeight="1" spans="1:7">
      <c r="A95" s="3">
        <v>93</v>
      </c>
      <c r="B95" s="3" t="str">
        <f>"凌子豪"</f>
        <v>凌子豪</v>
      </c>
      <c r="C95" s="4" t="s">
        <v>28</v>
      </c>
      <c r="D95" s="3" t="s">
        <v>35</v>
      </c>
      <c r="E95" s="3" t="str">
        <f>"20202113429"</f>
        <v>20202113429</v>
      </c>
      <c r="F95" s="3"/>
      <c r="G95" s="5"/>
    </row>
    <row r="96" ht="21" customHeight="1" spans="1:7">
      <c r="A96" s="3">
        <v>94</v>
      </c>
      <c r="B96" s="3" t="str">
        <f>"万静静"</f>
        <v>万静静</v>
      </c>
      <c r="C96" s="4" t="s">
        <v>28</v>
      </c>
      <c r="D96" s="3" t="s">
        <v>36</v>
      </c>
      <c r="E96" s="3" t="str">
        <f>"20202213617"</f>
        <v>20202213617</v>
      </c>
      <c r="F96" s="3"/>
      <c r="G96" s="5"/>
    </row>
    <row r="97" ht="21" customHeight="1" spans="1:7">
      <c r="A97" s="3">
        <v>95</v>
      </c>
      <c r="B97" s="3" t="str">
        <f>"李东亮"</f>
        <v>李东亮</v>
      </c>
      <c r="C97" s="4" t="s">
        <v>28</v>
      </c>
      <c r="D97" s="3" t="s">
        <v>36</v>
      </c>
      <c r="E97" s="3" t="str">
        <f>"20202213623"</f>
        <v>20202213623</v>
      </c>
      <c r="F97" s="3"/>
      <c r="G97" s="5"/>
    </row>
    <row r="98" ht="21" customHeight="1" spans="1:7">
      <c r="A98" s="3">
        <v>96</v>
      </c>
      <c r="B98" s="3" t="str">
        <f>"张榜"</f>
        <v>张榜</v>
      </c>
      <c r="C98" s="4" t="s">
        <v>28</v>
      </c>
      <c r="D98" s="3" t="s">
        <v>36</v>
      </c>
      <c r="E98" s="3" t="str">
        <f>"20202213603"</f>
        <v>20202213603</v>
      </c>
      <c r="F98" s="3"/>
      <c r="G98" s="5"/>
    </row>
    <row r="99" ht="21" customHeight="1" spans="1:7">
      <c r="A99" s="3">
        <v>97</v>
      </c>
      <c r="B99" s="3" t="str">
        <f>"许鑫鑫"</f>
        <v>许鑫鑫</v>
      </c>
      <c r="C99" s="4" t="s">
        <v>28</v>
      </c>
      <c r="D99" s="3" t="s">
        <v>36</v>
      </c>
      <c r="E99" s="3" t="str">
        <f>"20202213522"</f>
        <v>20202213522</v>
      </c>
      <c r="F99" s="3"/>
      <c r="G99" s="5"/>
    </row>
    <row r="100" ht="21" customHeight="1" spans="1:7">
      <c r="A100" s="3">
        <v>98</v>
      </c>
      <c r="B100" s="3" t="str">
        <f>"张泽文"</f>
        <v>张泽文</v>
      </c>
      <c r="C100" s="4" t="s">
        <v>37</v>
      </c>
      <c r="D100" s="3" t="s">
        <v>38</v>
      </c>
      <c r="E100" s="3" t="str">
        <f>"20202314611"</f>
        <v>20202314611</v>
      </c>
      <c r="F100" s="3"/>
      <c r="G100" s="5"/>
    </row>
    <row r="101" ht="21" customHeight="1" spans="1:7">
      <c r="A101" s="3">
        <v>99</v>
      </c>
      <c r="B101" s="3" t="str">
        <f>"尹越"</f>
        <v>尹越</v>
      </c>
      <c r="C101" s="4" t="s">
        <v>37</v>
      </c>
      <c r="D101" s="3" t="s">
        <v>38</v>
      </c>
      <c r="E101" s="3" t="str">
        <f>"20202314524"</f>
        <v>20202314524</v>
      </c>
      <c r="F101" s="3"/>
      <c r="G101" s="5"/>
    </row>
    <row r="102" ht="21" customHeight="1" spans="1:7">
      <c r="A102" s="3">
        <v>100</v>
      </c>
      <c r="B102" s="3" t="str">
        <f>"刘珊珊"</f>
        <v>刘珊珊</v>
      </c>
      <c r="C102" s="4" t="s">
        <v>37</v>
      </c>
      <c r="D102" s="3" t="s">
        <v>38</v>
      </c>
      <c r="E102" s="3" t="str">
        <f>"20202314527"</f>
        <v>20202314527</v>
      </c>
      <c r="F102" s="3"/>
      <c r="G102" s="5"/>
    </row>
    <row r="103" ht="21" customHeight="1" spans="1:7">
      <c r="A103" s="3">
        <v>101</v>
      </c>
      <c r="B103" s="3" t="str">
        <f>"蔡静"</f>
        <v>蔡静</v>
      </c>
      <c r="C103" s="4" t="s">
        <v>37</v>
      </c>
      <c r="D103" s="3" t="s">
        <v>38</v>
      </c>
      <c r="E103" s="3" t="str">
        <f>"20202314614"</f>
        <v>20202314614</v>
      </c>
      <c r="F103" s="3"/>
      <c r="G103" s="5"/>
    </row>
    <row r="104" customFormat="1" ht="21" customHeight="1" spans="1:7">
      <c r="A104" s="3">
        <v>102</v>
      </c>
      <c r="B104" s="3" t="str">
        <f>"刘诗航"</f>
        <v>刘诗航</v>
      </c>
      <c r="C104" s="4" t="s">
        <v>37</v>
      </c>
      <c r="D104" s="3" t="s">
        <v>38</v>
      </c>
      <c r="E104" s="3" t="str">
        <f>"20202314602"</f>
        <v>20202314602</v>
      </c>
      <c r="F104" s="3" t="s">
        <v>20</v>
      </c>
      <c r="G104" s="5"/>
    </row>
    <row r="105" customFormat="1" ht="21" customHeight="1" spans="1:7">
      <c r="A105" s="3">
        <v>103</v>
      </c>
      <c r="B105" s="3" t="str">
        <f>"王子豪"</f>
        <v>王子豪</v>
      </c>
      <c r="C105" s="4" t="s">
        <v>37</v>
      </c>
      <c r="D105" s="3" t="s">
        <v>38</v>
      </c>
      <c r="E105" s="3" t="str">
        <f>"20202314526"</f>
        <v>20202314526</v>
      </c>
      <c r="F105" s="3" t="s">
        <v>20</v>
      </c>
      <c r="G105" s="5"/>
    </row>
    <row r="106" customFormat="1" ht="21" customHeight="1" spans="1:7">
      <c r="A106" s="3">
        <v>104</v>
      </c>
      <c r="B106" s="3" t="str">
        <f>"于明明"</f>
        <v>于明明</v>
      </c>
      <c r="C106" s="4" t="s">
        <v>37</v>
      </c>
      <c r="D106" s="3" t="s">
        <v>38</v>
      </c>
      <c r="E106" s="3" t="str">
        <f>"20202314606"</f>
        <v>20202314606</v>
      </c>
      <c r="F106" s="3" t="s">
        <v>26</v>
      </c>
      <c r="G106" s="5"/>
    </row>
    <row r="107" customFormat="1" ht="21" customHeight="1" spans="1:7">
      <c r="A107" s="3">
        <v>105</v>
      </c>
      <c r="B107" s="3" t="str">
        <f>"张玉玉"</f>
        <v>张玉玉</v>
      </c>
      <c r="C107" s="4" t="s">
        <v>37</v>
      </c>
      <c r="D107" s="3" t="s">
        <v>38</v>
      </c>
      <c r="E107" s="3" t="str">
        <f>"20202314603"</f>
        <v>20202314603</v>
      </c>
      <c r="F107" s="3" t="s">
        <v>26</v>
      </c>
      <c r="G107" s="5"/>
    </row>
    <row r="108" ht="21" customHeight="1" spans="1:7">
      <c r="A108" s="3">
        <v>106</v>
      </c>
      <c r="B108" s="3" t="str">
        <f>"纪书玲"</f>
        <v>纪书玲</v>
      </c>
      <c r="C108" s="4" t="s">
        <v>37</v>
      </c>
      <c r="D108" s="3" t="s">
        <v>39</v>
      </c>
      <c r="E108" s="3" t="str">
        <f>"20202414705"</f>
        <v>20202414705</v>
      </c>
      <c r="F108" s="3"/>
      <c r="G108" s="5"/>
    </row>
    <row r="109" ht="21" customHeight="1" spans="1:7">
      <c r="A109" s="3">
        <v>107</v>
      </c>
      <c r="B109" s="3" t="str">
        <f>"葛树萍"</f>
        <v>葛树萍</v>
      </c>
      <c r="C109" s="4" t="s">
        <v>37</v>
      </c>
      <c r="D109" s="3" t="s">
        <v>39</v>
      </c>
      <c r="E109" s="3" t="str">
        <f>"20202414628"</f>
        <v>20202414628</v>
      </c>
      <c r="F109" s="3"/>
      <c r="G109" s="5"/>
    </row>
    <row r="110" ht="21" customHeight="1" spans="1:7">
      <c r="A110" s="3">
        <v>108</v>
      </c>
      <c r="B110" s="3" t="str">
        <f>"葛明明"</f>
        <v>葛明明</v>
      </c>
      <c r="C110" s="4" t="s">
        <v>37</v>
      </c>
      <c r="D110" s="3" t="s">
        <v>39</v>
      </c>
      <c r="E110" s="3" t="str">
        <f>"20202414621"</f>
        <v>20202414621</v>
      </c>
      <c r="F110" s="3"/>
      <c r="G110" s="5"/>
    </row>
    <row r="111" ht="21" customHeight="1" spans="1:7">
      <c r="A111" s="3">
        <v>109</v>
      </c>
      <c r="B111" s="3" t="str">
        <f>"祝伟"</f>
        <v>祝伟</v>
      </c>
      <c r="C111" s="4" t="s">
        <v>37</v>
      </c>
      <c r="D111" s="3" t="s">
        <v>40</v>
      </c>
      <c r="E111" s="3" t="str">
        <f>"20202513802"</f>
        <v>20202513802</v>
      </c>
      <c r="F111" s="3"/>
      <c r="G111" s="5"/>
    </row>
    <row r="112" ht="21" customHeight="1" spans="1:7">
      <c r="A112" s="3">
        <v>110</v>
      </c>
      <c r="B112" s="3" t="str">
        <f>"杜长任"</f>
        <v>杜长任</v>
      </c>
      <c r="C112" s="4" t="s">
        <v>37</v>
      </c>
      <c r="D112" s="3" t="s">
        <v>40</v>
      </c>
      <c r="E112" s="3" t="str">
        <f>"20202513721"</f>
        <v>20202513721</v>
      </c>
      <c r="F112" s="3"/>
      <c r="G112" s="5"/>
    </row>
    <row r="113" ht="21" customHeight="1" spans="1:7">
      <c r="A113" s="3">
        <v>111</v>
      </c>
      <c r="B113" s="3" t="str">
        <f>"孙方洲"</f>
        <v>孙方洲</v>
      </c>
      <c r="C113" s="4" t="s">
        <v>37</v>
      </c>
      <c r="D113" s="3" t="s">
        <v>41</v>
      </c>
      <c r="E113" s="3" t="str">
        <f>"20202614712"</f>
        <v>20202614712</v>
      </c>
      <c r="F113" s="3"/>
      <c r="G113" s="5"/>
    </row>
    <row r="114" ht="21" customHeight="1" spans="1:7">
      <c r="A114" s="3">
        <v>112</v>
      </c>
      <c r="B114" s="3" t="str">
        <f>"周维洋"</f>
        <v>周维洋</v>
      </c>
      <c r="C114" s="4" t="s">
        <v>37</v>
      </c>
      <c r="D114" s="3" t="s">
        <v>41</v>
      </c>
      <c r="E114" s="3" t="str">
        <f>"20202614711"</f>
        <v>20202614711</v>
      </c>
      <c r="F114" s="3"/>
      <c r="G114" s="5"/>
    </row>
    <row r="115" ht="21" customHeight="1" spans="1:7">
      <c r="A115" s="3">
        <v>113</v>
      </c>
      <c r="B115" s="3" t="str">
        <f>"席永启"</f>
        <v>席永启</v>
      </c>
      <c r="C115" s="4" t="s">
        <v>37</v>
      </c>
      <c r="D115" s="3" t="s">
        <v>41</v>
      </c>
      <c r="E115" s="3" t="str">
        <f>"20202614719"</f>
        <v>20202614719</v>
      </c>
      <c r="F115" s="3"/>
      <c r="G115" s="5"/>
    </row>
    <row r="116" ht="21" customHeight="1" spans="1:7">
      <c r="A116" s="3">
        <v>114</v>
      </c>
      <c r="B116" s="3" t="str">
        <f>"杨安琪"</f>
        <v>杨安琪</v>
      </c>
      <c r="C116" s="4" t="s">
        <v>37</v>
      </c>
      <c r="D116" s="3" t="s">
        <v>41</v>
      </c>
      <c r="E116" s="3" t="str">
        <f>"20202614715"</f>
        <v>20202614715</v>
      </c>
      <c r="F116" s="3"/>
      <c r="G116" s="5"/>
    </row>
    <row r="117" ht="21" customHeight="1" spans="1:7">
      <c r="A117" s="3">
        <v>115</v>
      </c>
      <c r="B117" s="3" t="str">
        <f>"张国明"</f>
        <v>张国明</v>
      </c>
      <c r="C117" s="4" t="s">
        <v>37</v>
      </c>
      <c r="D117" s="3" t="s">
        <v>41</v>
      </c>
      <c r="E117" s="3" t="str">
        <f>"20202614708"</f>
        <v>20202614708</v>
      </c>
      <c r="F117" s="3"/>
      <c r="G117" s="5"/>
    </row>
    <row r="118" ht="21" customHeight="1" spans="1:7">
      <c r="A118" s="3">
        <v>116</v>
      </c>
      <c r="B118" s="3" t="str">
        <f>"李路"</f>
        <v>李路</v>
      </c>
      <c r="C118" s="4" t="s">
        <v>37</v>
      </c>
      <c r="D118" s="3" t="s">
        <v>41</v>
      </c>
      <c r="E118" s="3" t="str">
        <f>"20202614713"</f>
        <v>20202614713</v>
      </c>
      <c r="F118" s="3"/>
      <c r="G118" s="5"/>
    </row>
    <row r="119" ht="21" customHeight="1" spans="1:7">
      <c r="A119" s="3">
        <v>117</v>
      </c>
      <c r="B119" s="3" t="str">
        <f>"李涛"</f>
        <v>李涛</v>
      </c>
      <c r="C119" s="4" t="s">
        <v>37</v>
      </c>
      <c r="D119" s="3" t="s">
        <v>42</v>
      </c>
      <c r="E119" s="3" t="str">
        <f>"20202714728"</f>
        <v>20202714728</v>
      </c>
      <c r="F119" s="3"/>
      <c r="G119" s="5"/>
    </row>
    <row r="120" ht="21" customHeight="1" spans="1:7">
      <c r="A120" s="3">
        <v>118</v>
      </c>
      <c r="B120" s="3" t="str">
        <f>"赵文韬"</f>
        <v>赵文韬</v>
      </c>
      <c r="C120" s="4" t="s">
        <v>37</v>
      </c>
      <c r="D120" s="3" t="s">
        <v>42</v>
      </c>
      <c r="E120" s="3" t="str">
        <f>"20202714802"</f>
        <v>20202714802</v>
      </c>
      <c r="F120" s="3"/>
      <c r="G120" s="5"/>
    </row>
    <row r="121" customFormat="1" ht="21" customHeight="1" spans="1:7">
      <c r="A121" s="3">
        <v>119</v>
      </c>
      <c r="B121" s="3" t="str">
        <f>"陈静静"</f>
        <v>陈静静</v>
      </c>
      <c r="C121" s="4" t="s">
        <v>37</v>
      </c>
      <c r="D121" s="3" t="s">
        <v>42</v>
      </c>
      <c r="E121" s="3" t="str">
        <f>"20202714724"</f>
        <v>20202714724</v>
      </c>
      <c r="F121" s="3" t="s">
        <v>20</v>
      </c>
      <c r="G121" s="5"/>
    </row>
    <row r="122" customFormat="1" ht="21" customHeight="1" spans="1:7">
      <c r="A122" s="3">
        <v>120</v>
      </c>
      <c r="B122" s="3" t="str">
        <f>"郑悦"</f>
        <v>郑悦</v>
      </c>
      <c r="C122" s="4" t="s">
        <v>37</v>
      </c>
      <c r="D122" s="3" t="s">
        <v>42</v>
      </c>
      <c r="E122" s="3" t="str">
        <f>"20202714722"</f>
        <v>20202714722</v>
      </c>
      <c r="F122" s="3" t="s">
        <v>20</v>
      </c>
      <c r="G122" s="5"/>
    </row>
    <row r="123" ht="21" customHeight="1" spans="1:7">
      <c r="A123" s="3">
        <v>121</v>
      </c>
      <c r="B123" s="3" t="str">
        <f>"刘永康"</f>
        <v>刘永康</v>
      </c>
      <c r="C123" s="4" t="s">
        <v>37</v>
      </c>
      <c r="D123" s="3" t="s">
        <v>43</v>
      </c>
      <c r="E123" s="3" t="str">
        <f>"20202814814"</f>
        <v>20202814814</v>
      </c>
      <c r="F123" s="3"/>
      <c r="G123" s="5"/>
    </row>
    <row r="124" ht="21" customHeight="1" spans="1:7">
      <c r="A124" s="3">
        <v>122</v>
      </c>
      <c r="B124" s="3" t="str">
        <f>"李克亮"</f>
        <v>李克亮</v>
      </c>
      <c r="C124" s="4" t="s">
        <v>37</v>
      </c>
      <c r="D124" s="3" t="s">
        <v>43</v>
      </c>
      <c r="E124" s="3" t="str">
        <f>"20202814807"</f>
        <v>20202814807</v>
      </c>
      <c r="F124" s="3"/>
      <c r="G124" s="5"/>
    </row>
    <row r="125" ht="21" customHeight="1" spans="1:7">
      <c r="A125" s="3">
        <v>123</v>
      </c>
      <c r="B125" s="3" t="str">
        <f>"何思琦"</f>
        <v>何思琦</v>
      </c>
      <c r="C125" s="4" t="s">
        <v>37</v>
      </c>
      <c r="D125" s="3" t="s">
        <v>43</v>
      </c>
      <c r="E125" s="3" t="str">
        <f>"20202814913"</f>
        <v>20202814913</v>
      </c>
      <c r="F125" s="3"/>
      <c r="G125" s="5"/>
    </row>
    <row r="126" ht="21" customHeight="1" spans="1:7">
      <c r="A126" s="3">
        <v>124</v>
      </c>
      <c r="B126" s="3" t="str">
        <f>"梁斌"</f>
        <v>梁斌</v>
      </c>
      <c r="C126" s="4" t="s">
        <v>37</v>
      </c>
      <c r="D126" s="3" t="s">
        <v>43</v>
      </c>
      <c r="E126" s="3" t="str">
        <f>"20202815010"</f>
        <v>20202815010</v>
      </c>
      <c r="F126" s="3"/>
      <c r="G126" s="5"/>
    </row>
    <row r="127" ht="21" customHeight="1" spans="1:7">
      <c r="A127" s="3">
        <v>125</v>
      </c>
      <c r="B127" s="3" t="str">
        <f>"陈鑫"</f>
        <v>陈鑫</v>
      </c>
      <c r="C127" s="4" t="s">
        <v>37</v>
      </c>
      <c r="D127" s="3" t="s">
        <v>43</v>
      </c>
      <c r="E127" s="3" t="str">
        <f>"20202814824"</f>
        <v>20202814824</v>
      </c>
      <c r="F127" s="3"/>
      <c r="G127" s="5"/>
    </row>
    <row r="128" ht="21" customHeight="1" spans="1:7">
      <c r="A128" s="3">
        <v>126</v>
      </c>
      <c r="B128" s="3" t="str">
        <f>"袁强"</f>
        <v>袁强</v>
      </c>
      <c r="C128" s="4" t="s">
        <v>37</v>
      </c>
      <c r="D128" s="3" t="s">
        <v>43</v>
      </c>
      <c r="E128" s="3" t="str">
        <f>"20202815002"</f>
        <v>20202815002</v>
      </c>
      <c r="F128" s="3"/>
      <c r="G128" s="5"/>
    </row>
    <row r="129" ht="21" customHeight="1" spans="1:7">
      <c r="A129" s="3">
        <v>127</v>
      </c>
      <c r="B129" s="3" t="str">
        <f>"席腾飞"</f>
        <v>席腾飞</v>
      </c>
      <c r="C129" s="4" t="s">
        <v>37</v>
      </c>
      <c r="D129" s="3" t="s">
        <v>43</v>
      </c>
      <c r="E129" s="3" t="str">
        <f>"20202814905"</f>
        <v>20202814905</v>
      </c>
      <c r="F129" s="3"/>
      <c r="G129" s="5"/>
    </row>
    <row r="130" ht="21" customHeight="1" spans="1:7">
      <c r="A130" s="3">
        <v>128</v>
      </c>
      <c r="B130" s="3" t="str">
        <f>"王海飞"</f>
        <v>王海飞</v>
      </c>
      <c r="C130" s="4" t="s">
        <v>37</v>
      </c>
      <c r="D130" s="3" t="s">
        <v>43</v>
      </c>
      <c r="E130" s="3" t="str">
        <f>"20202814810"</f>
        <v>20202814810</v>
      </c>
      <c r="F130" s="3"/>
      <c r="G130" s="5"/>
    </row>
    <row r="131" ht="21" customHeight="1" spans="1:7">
      <c r="A131" s="3">
        <v>129</v>
      </c>
      <c r="B131" s="3" t="str">
        <f>"赵帅"</f>
        <v>赵帅</v>
      </c>
      <c r="C131" s="4" t="s">
        <v>37</v>
      </c>
      <c r="D131" s="3" t="s">
        <v>43</v>
      </c>
      <c r="E131" s="3" t="str">
        <f>"20202814818"</f>
        <v>20202814818</v>
      </c>
      <c r="F131" s="3"/>
      <c r="G131" s="5"/>
    </row>
    <row r="132" ht="21" customHeight="1" spans="1:7">
      <c r="A132" s="3">
        <v>130</v>
      </c>
      <c r="B132" s="3" t="str">
        <f>"杨铮"</f>
        <v>杨铮</v>
      </c>
      <c r="C132" s="4" t="s">
        <v>37</v>
      </c>
      <c r="D132" s="3" t="s">
        <v>43</v>
      </c>
      <c r="E132" s="3" t="str">
        <f>"20202814819"</f>
        <v>20202814819</v>
      </c>
      <c r="F132" s="3"/>
      <c r="G132" s="5"/>
    </row>
    <row r="133" ht="21" customHeight="1" spans="1:7">
      <c r="A133" s="3">
        <v>131</v>
      </c>
      <c r="B133" s="3" t="str">
        <f>"朱振男"</f>
        <v>朱振男</v>
      </c>
      <c r="C133" s="4" t="s">
        <v>37</v>
      </c>
      <c r="D133" s="3" t="s">
        <v>43</v>
      </c>
      <c r="E133" s="3" t="str">
        <f>"20202815012"</f>
        <v>20202815012</v>
      </c>
      <c r="F133" s="3"/>
      <c r="G133" s="5"/>
    </row>
    <row r="134" ht="21" customHeight="1" spans="1:7">
      <c r="A134" s="3">
        <v>132</v>
      </c>
      <c r="B134" s="3" t="str">
        <f>"周东升"</f>
        <v>周东升</v>
      </c>
      <c r="C134" s="4" t="s">
        <v>37</v>
      </c>
      <c r="D134" s="3" t="s">
        <v>43</v>
      </c>
      <c r="E134" s="3" t="str">
        <f>"20202814921"</f>
        <v>20202814921</v>
      </c>
      <c r="F134" s="3"/>
      <c r="G134" s="5"/>
    </row>
    <row r="135" ht="21" customHeight="1" spans="1:7">
      <c r="A135" s="3">
        <v>133</v>
      </c>
      <c r="B135" s="3" t="str">
        <f>"李盛艳"</f>
        <v>李盛艳</v>
      </c>
      <c r="C135" s="4" t="s">
        <v>37</v>
      </c>
      <c r="D135" s="3" t="s">
        <v>43</v>
      </c>
      <c r="E135" s="3" t="str">
        <f>"20202814820"</f>
        <v>20202814820</v>
      </c>
      <c r="F135" s="3"/>
      <c r="G135" s="5"/>
    </row>
    <row r="136" ht="21" customHeight="1" spans="1:7">
      <c r="A136" s="3">
        <v>134</v>
      </c>
      <c r="B136" s="3" t="str">
        <f>"邵瑞"</f>
        <v>邵瑞</v>
      </c>
      <c r="C136" s="4" t="s">
        <v>37</v>
      </c>
      <c r="D136" s="3" t="s">
        <v>43</v>
      </c>
      <c r="E136" s="3" t="str">
        <f>"20202814827"</f>
        <v>20202814827</v>
      </c>
      <c r="F136" s="3"/>
      <c r="G136" s="5"/>
    </row>
    <row r="137" ht="21" customHeight="1" spans="1:7">
      <c r="A137" s="3">
        <v>135</v>
      </c>
      <c r="B137" s="3" t="str">
        <f>"刘旋旋"</f>
        <v>刘旋旋</v>
      </c>
      <c r="C137" s="4" t="s">
        <v>37</v>
      </c>
      <c r="D137" s="3" t="s">
        <v>43</v>
      </c>
      <c r="E137" s="3" t="str">
        <f>"20202814929"</f>
        <v>20202814929</v>
      </c>
      <c r="F137" s="3"/>
      <c r="G137" s="5"/>
    </row>
    <row r="138" ht="21" customHeight="1" spans="1:7">
      <c r="A138" s="3">
        <v>136</v>
      </c>
      <c r="B138" s="3" t="str">
        <f>"支明明"</f>
        <v>支明明</v>
      </c>
      <c r="C138" s="4" t="s">
        <v>37</v>
      </c>
      <c r="D138" s="3" t="s">
        <v>43</v>
      </c>
      <c r="E138" s="3" t="str">
        <f>"20202815001"</f>
        <v>20202815001</v>
      </c>
      <c r="F138" s="3"/>
      <c r="G138" s="5"/>
    </row>
    <row r="139" ht="21" customHeight="1" spans="1:7">
      <c r="A139" s="3">
        <v>137</v>
      </c>
      <c r="B139" s="3" t="str">
        <f>"陈松"</f>
        <v>陈松</v>
      </c>
      <c r="C139" s="4" t="s">
        <v>37</v>
      </c>
      <c r="D139" s="3" t="s">
        <v>43</v>
      </c>
      <c r="E139" s="3" t="str">
        <f>"20202815008"</f>
        <v>20202815008</v>
      </c>
      <c r="F139" s="3"/>
      <c r="G139" s="5"/>
    </row>
    <row r="140" ht="21" customHeight="1" spans="1:7">
      <c r="A140" s="3">
        <v>138</v>
      </c>
      <c r="B140" s="3" t="str">
        <f>"李春光"</f>
        <v>李春光</v>
      </c>
      <c r="C140" s="4" t="s">
        <v>37</v>
      </c>
      <c r="D140" s="3" t="s">
        <v>43</v>
      </c>
      <c r="E140" s="3" t="str">
        <f>"20202814809"</f>
        <v>20202814809</v>
      </c>
      <c r="F140" s="3"/>
      <c r="G140" s="5"/>
    </row>
    <row r="141" customFormat="1" ht="21" customHeight="1" spans="1:7">
      <c r="A141" s="3">
        <v>139</v>
      </c>
      <c r="B141" s="3" t="str">
        <f>"陈曦"</f>
        <v>陈曦</v>
      </c>
      <c r="C141" s="4" t="s">
        <v>37</v>
      </c>
      <c r="D141" s="3" t="s">
        <v>43</v>
      </c>
      <c r="E141" s="3" t="str">
        <f>"20202814815"</f>
        <v>20202814815</v>
      </c>
      <c r="F141" s="3" t="s">
        <v>20</v>
      </c>
      <c r="G141" s="5"/>
    </row>
    <row r="142" ht="21" customHeight="1" spans="1:7">
      <c r="A142" s="3">
        <v>140</v>
      </c>
      <c r="B142" s="3" t="str">
        <f>"余月"</f>
        <v>余月</v>
      </c>
      <c r="C142" s="4" t="s">
        <v>44</v>
      </c>
      <c r="D142" s="3" t="s">
        <v>45</v>
      </c>
      <c r="E142" s="3" t="str">
        <f>"20202911214"</f>
        <v>20202911214</v>
      </c>
      <c r="F142" s="3"/>
      <c r="G142" s="5"/>
    </row>
    <row r="143" ht="21" customHeight="1" spans="1:7">
      <c r="A143" s="3">
        <v>141</v>
      </c>
      <c r="B143" s="3" t="str">
        <f>"姜梦诺"</f>
        <v>姜梦诺</v>
      </c>
      <c r="C143" s="4" t="s">
        <v>44</v>
      </c>
      <c r="D143" s="3" t="s">
        <v>45</v>
      </c>
      <c r="E143" s="3" t="str">
        <f>"20202911213"</f>
        <v>20202911213</v>
      </c>
      <c r="F143" s="3"/>
      <c r="G143" s="5"/>
    </row>
    <row r="144" ht="21" customHeight="1" spans="1:7">
      <c r="A144" s="3">
        <v>142</v>
      </c>
      <c r="B144" s="3" t="str">
        <f>"王帆"</f>
        <v>王帆</v>
      </c>
      <c r="C144" s="4" t="s">
        <v>44</v>
      </c>
      <c r="D144" s="3" t="s">
        <v>46</v>
      </c>
      <c r="E144" s="3" t="str">
        <f>"20203011328"</f>
        <v>20203011328</v>
      </c>
      <c r="F144" s="3"/>
      <c r="G144" s="5"/>
    </row>
    <row r="145" ht="21" customHeight="1" spans="1:7">
      <c r="A145" s="3">
        <v>143</v>
      </c>
      <c r="B145" s="3" t="str">
        <f>"邓志宏"</f>
        <v>邓志宏</v>
      </c>
      <c r="C145" s="4" t="s">
        <v>44</v>
      </c>
      <c r="D145" s="3" t="s">
        <v>46</v>
      </c>
      <c r="E145" s="3" t="str">
        <f>"20203011409"</f>
        <v>20203011409</v>
      </c>
      <c r="F145" s="3"/>
      <c r="G145" s="5"/>
    </row>
    <row r="146" ht="21" customHeight="1" spans="1:7">
      <c r="A146" s="3">
        <v>144</v>
      </c>
      <c r="B146" s="3" t="str">
        <f>"丁子璇"</f>
        <v>丁子璇</v>
      </c>
      <c r="C146" s="4" t="s">
        <v>47</v>
      </c>
      <c r="D146" s="3" t="s">
        <v>48</v>
      </c>
      <c r="E146" s="3" t="str">
        <f>"20203111522"</f>
        <v>20203111522</v>
      </c>
      <c r="F146" s="3"/>
      <c r="G146" s="5"/>
    </row>
    <row r="147" ht="21" customHeight="1" spans="1:7">
      <c r="A147" s="3">
        <v>145</v>
      </c>
      <c r="B147" s="3" t="str">
        <f>"郝雨晴"</f>
        <v>郝雨晴</v>
      </c>
      <c r="C147" s="4" t="s">
        <v>47</v>
      </c>
      <c r="D147" s="3" t="s">
        <v>48</v>
      </c>
      <c r="E147" s="3" t="str">
        <f>"20203111521"</f>
        <v>20203111521</v>
      </c>
      <c r="F147" s="3"/>
      <c r="G147" s="5"/>
    </row>
    <row r="148" ht="21" customHeight="1" spans="1:7">
      <c r="A148" s="3">
        <v>146</v>
      </c>
      <c r="B148" s="3" t="str">
        <f>"刘雅静"</f>
        <v>刘雅静</v>
      </c>
      <c r="C148" s="4" t="s">
        <v>47</v>
      </c>
      <c r="D148" s="3" t="s">
        <v>48</v>
      </c>
      <c r="E148" s="3" t="str">
        <f>"20203111524"</f>
        <v>20203111524</v>
      </c>
      <c r="F148" s="3"/>
      <c r="G148" s="5"/>
    </row>
    <row r="149" ht="21" customHeight="1" spans="1:7">
      <c r="A149" s="3">
        <v>147</v>
      </c>
      <c r="B149" s="3" t="str">
        <f>"刘彻"</f>
        <v>刘彻</v>
      </c>
      <c r="C149" s="4" t="s">
        <v>47</v>
      </c>
      <c r="D149" s="3" t="s">
        <v>48</v>
      </c>
      <c r="E149" s="3" t="str">
        <f>"20203111625"</f>
        <v>20203111625</v>
      </c>
      <c r="F149" s="3"/>
      <c r="G149" s="5"/>
    </row>
    <row r="150" ht="21" customHeight="1" spans="1:7">
      <c r="A150" s="3">
        <v>148</v>
      </c>
      <c r="B150" s="3" t="str">
        <f>"杨鹿"</f>
        <v>杨鹿</v>
      </c>
      <c r="C150" s="4" t="s">
        <v>49</v>
      </c>
      <c r="D150" s="3" t="s">
        <v>50</v>
      </c>
      <c r="E150" s="3" t="str">
        <f>"20203214026"</f>
        <v>20203214026</v>
      </c>
      <c r="F150" s="3"/>
      <c r="G150" s="5"/>
    </row>
    <row r="151" ht="21" customHeight="1" spans="1:7">
      <c r="A151" s="3">
        <v>149</v>
      </c>
      <c r="B151" s="3" t="str">
        <f>"李睿"</f>
        <v>李睿</v>
      </c>
      <c r="C151" s="4" t="s">
        <v>49</v>
      </c>
      <c r="D151" s="3" t="s">
        <v>50</v>
      </c>
      <c r="E151" s="3" t="str">
        <f>"20203213820"</f>
        <v>20203213820</v>
      </c>
      <c r="F151" s="3"/>
      <c r="G151" s="5"/>
    </row>
    <row r="152" ht="21" customHeight="1" spans="1:7">
      <c r="A152" s="3">
        <v>150</v>
      </c>
      <c r="B152" s="3" t="str">
        <f>"谢静彤"</f>
        <v>谢静彤</v>
      </c>
      <c r="C152" s="4" t="s">
        <v>49</v>
      </c>
      <c r="D152" s="3" t="s">
        <v>51</v>
      </c>
      <c r="E152" s="3" t="str">
        <f>"20203305123"</f>
        <v>20203305123</v>
      </c>
      <c r="F152" s="3"/>
      <c r="G152" s="5"/>
    </row>
    <row r="153" ht="21" customHeight="1" spans="1:7">
      <c r="A153" s="3">
        <v>151</v>
      </c>
      <c r="B153" s="3" t="str">
        <f>"杨永亮"</f>
        <v>杨永亮</v>
      </c>
      <c r="C153" s="4" t="s">
        <v>49</v>
      </c>
      <c r="D153" s="3" t="s">
        <v>51</v>
      </c>
      <c r="E153" s="3" t="str">
        <f>"20203305115"</f>
        <v>20203305115</v>
      </c>
      <c r="F153" s="3"/>
      <c r="G153" s="5"/>
    </row>
    <row r="154" ht="21" customHeight="1" spans="1:7">
      <c r="A154" s="3">
        <v>152</v>
      </c>
      <c r="B154" s="3" t="str">
        <f>"高涛"</f>
        <v>高涛</v>
      </c>
      <c r="C154" s="4" t="s">
        <v>52</v>
      </c>
      <c r="D154" s="3" t="s">
        <v>53</v>
      </c>
      <c r="E154" s="3" t="str">
        <f>"20203405326"</f>
        <v>20203405326</v>
      </c>
      <c r="F154" s="3"/>
      <c r="G154" s="5"/>
    </row>
    <row r="155" ht="21" customHeight="1" spans="1:7">
      <c r="A155" s="3">
        <v>153</v>
      </c>
      <c r="B155" s="3" t="str">
        <f>"吴苏醒"</f>
        <v>吴苏醒</v>
      </c>
      <c r="C155" s="4" t="s">
        <v>52</v>
      </c>
      <c r="D155" s="3" t="s">
        <v>53</v>
      </c>
      <c r="E155" s="3" t="str">
        <f>"20203405502"</f>
        <v>20203405502</v>
      </c>
      <c r="F155" s="3"/>
      <c r="G155" s="5"/>
    </row>
    <row r="156" ht="21" customHeight="1" spans="1:7">
      <c r="A156" s="3">
        <v>154</v>
      </c>
      <c r="B156" s="3" t="str">
        <f>"修帅"</f>
        <v>修帅</v>
      </c>
      <c r="C156" s="4" t="s">
        <v>52</v>
      </c>
      <c r="D156" s="3" t="s">
        <v>54</v>
      </c>
      <c r="E156" s="3" t="str">
        <f>"20203511705"</f>
        <v>20203511705</v>
      </c>
      <c r="F156" s="3"/>
      <c r="G156" s="5"/>
    </row>
    <row r="157" ht="21" customHeight="1" spans="1:7">
      <c r="A157" s="3">
        <v>155</v>
      </c>
      <c r="B157" s="3" t="str">
        <f>"姚南"</f>
        <v>姚南</v>
      </c>
      <c r="C157" s="4" t="s">
        <v>52</v>
      </c>
      <c r="D157" s="3" t="s">
        <v>54</v>
      </c>
      <c r="E157" s="3" t="str">
        <f>"20203511630"</f>
        <v>20203511630</v>
      </c>
      <c r="F157" s="3"/>
      <c r="G157" s="5"/>
    </row>
    <row r="158" ht="21" customHeight="1" spans="1:7">
      <c r="A158" s="3">
        <v>156</v>
      </c>
      <c r="B158" s="3" t="str">
        <f>"宋万里"</f>
        <v>宋万里</v>
      </c>
      <c r="C158" s="4" t="s">
        <v>52</v>
      </c>
      <c r="D158" s="3" t="s">
        <v>55</v>
      </c>
      <c r="E158" s="3" t="str">
        <f>"20203615025"</f>
        <v>20203615025</v>
      </c>
      <c r="F158" s="3"/>
      <c r="G158" s="5"/>
    </row>
    <row r="159" ht="21" customHeight="1" spans="1:7">
      <c r="A159" s="3">
        <v>157</v>
      </c>
      <c r="B159" s="3" t="str">
        <f>"胡敏"</f>
        <v>胡敏</v>
      </c>
      <c r="C159" s="4" t="s">
        <v>52</v>
      </c>
      <c r="D159" s="3" t="s">
        <v>55</v>
      </c>
      <c r="E159" s="3" t="str">
        <f>"20203615101"</f>
        <v>20203615101</v>
      </c>
      <c r="F159" s="3"/>
      <c r="G159" s="5"/>
    </row>
    <row r="160" ht="21" customHeight="1" spans="1:7">
      <c r="A160" s="3">
        <v>158</v>
      </c>
      <c r="B160" s="3" t="str">
        <f>"郭朕"</f>
        <v>郭朕</v>
      </c>
      <c r="C160" s="4" t="s">
        <v>56</v>
      </c>
      <c r="D160" s="3" t="s">
        <v>57</v>
      </c>
      <c r="E160" s="3" t="str">
        <f>"20203711827"</f>
        <v>20203711827</v>
      </c>
      <c r="F160" s="3"/>
      <c r="G160" s="5"/>
    </row>
    <row r="161" ht="21" customHeight="1" spans="1:7">
      <c r="A161" s="3">
        <v>159</v>
      </c>
      <c r="B161" s="3" t="str">
        <f>"刘聪聪"</f>
        <v>刘聪聪</v>
      </c>
      <c r="C161" s="4" t="s">
        <v>56</v>
      </c>
      <c r="D161" s="3" t="s">
        <v>57</v>
      </c>
      <c r="E161" s="3" t="str">
        <f>"20203711821"</f>
        <v>20203711821</v>
      </c>
      <c r="F161" s="3"/>
      <c r="G161" s="5"/>
    </row>
    <row r="162" ht="21" customHeight="1" spans="1:7">
      <c r="A162" s="3">
        <v>160</v>
      </c>
      <c r="B162" s="3" t="str">
        <f>"常抟"</f>
        <v>常抟</v>
      </c>
      <c r="C162" s="4" t="s">
        <v>56</v>
      </c>
      <c r="D162" s="3" t="s">
        <v>57</v>
      </c>
      <c r="E162" s="3" t="str">
        <f>"20203711919"</f>
        <v>20203711919</v>
      </c>
      <c r="F162" s="3"/>
      <c r="G162" s="5"/>
    </row>
    <row r="163" ht="21" customHeight="1" spans="1:7">
      <c r="A163" s="3">
        <v>161</v>
      </c>
      <c r="B163" s="3" t="str">
        <f>"尹儒"</f>
        <v>尹儒</v>
      </c>
      <c r="C163" s="4" t="s">
        <v>56</v>
      </c>
      <c r="D163" s="3" t="s">
        <v>57</v>
      </c>
      <c r="E163" s="3" t="str">
        <f>"20203711720"</f>
        <v>20203711720</v>
      </c>
      <c r="F163" s="3"/>
      <c r="G163" s="5"/>
    </row>
    <row r="164" ht="21" customHeight="1" spans="1:7">
      <c r="A164" s="3">
        <v>162</v>
      </c>
      <c r="B164" s="3" t="str">
        <f>"邸炯"</f>
        <v>邸炯</v>
      </c>
      <c r="C164" s="4" t="s">
        <v>56</v>
      </c>
      <c r="D164" s="3" t="s">
        <v>57</v>
      </c>
      <c r="E164" s="3" t="str">
        <f>"20203711929"</f>
        <v>20203711929</v>
      </c>
      <c r="F164" s="3"/>
      <c r="G164" s="5"/>
    </row>
    <row r="165" customFormat="1" ht="21" customHeight="1" spans="1:7">
      <c r="A165" s="3">
        <v>163</v>
      </c>
      <c r="B165" s="3" t="str">
        <f>"谢飞"</f>
        <v>谢飞</v>
      </c>
      <c r="C165" s="4" t="s">
        <v>56</v>
      </c>
      <c r="D165" s="3" t="s">
        <v>57</v>
      </c>
      <c r="E165" s="3" t="str">
        <f>"20203711910"</f>
        <v>20203711910</v>
      </c>
      <c r="F165" s="3" t="s">
        <v>20</v>
      </c>
      <c r="G165" s="5"/>
    </row>
    <row r="166" ht="21" customHeight="1" spans="1:7">
      <c r="A166" s="3">
        <v>164</v>
      </c>
      <c r="B166" s="3" t="str">
        <f>"蒋理想"</f>
        <v>蒋理想</v>
      </c>
      <c r="C166" s="4" t="s">
        <v>58</v>
      </c>
      <c r="D166" s="3" t="s">
        <v>59</v>
      </c>
      <c r="E166" s="3" t="str">
        <f>"20203812205"</f>
        <v>20203812205</v>
      </c>
      <c r="F166" s="3"/>
      <c r="G166" s="5"/>
    </row>
    <row r="167" ht="21" customHeight="1" spans="1:7">
      <c r="A167" s="3">
        <v>165</v>
      </c>
      <c r="B167" s="3" t="str">
        <f>"张瑞"</f>
        <v>张瑞</v>
      </c>
      <c r="C167" s="4" t="s">
        <v>58</v>
      </c>
      <c r="D167" s="3" t="s">
        <v>59</v>
      </c>
      <c r="E167" s="3" t="str">
        <f>"20203812122"</f>
        <v>20203812122</v>
      </c>
      <c r="F167" s="3"/>
      <c r="G167" s="5"/>
    </row>
    <row r="168" ht="21" customHeight="1" spans="1:7">
      <c r="A168" s="3">
        <v>166</v>
      </c>
      <c r="B168" s="3" t="str">
        <f>"方炜"</f>
        <v>方炜</v>
      </c>
      <c r="C168" s="4" t="s">
        <v>58</v>
      </c>
      <c r="D168" s="3" t="s">
        <v>60</v>
      </c>
      <c r="E168" s="3" t="str">
        <f>"20203905622"</f>
        <v>20203905622</v>
      </c>
      <c r="F168" s="3"/>
      <c r="G168" s="5"/>
    </row>
    <row r="169" ht="21" customHeight="1" spans="1:7">
      <c r="A169" s="3">
        <v>167</v>
      </c>
      <c r="B169" s="3" t="str">
        <f>"张亚"</f>
        <v>张亚</v>
      </c>
      <c r="C169" s="4" t="s">
        <v>58</v>
      </c>
      <c r="D169" s="3" t="s">
        <v>60</v>
      </c>
      <c r="E169" s="3" t="str">
        <f>"20203905620"</f>
        <v>20203905620</v>
      </c>
      <c r="F169" s="3"/>
      <c r="G169" s="5"/>
    </row>
    <row r="170" ht="21" customHeight="1" spans="1:7">
      <c r="A170" s="3">
        <v>168</v>
      </c>
      <c r="B170" s="3" t="str">
        <f>"刘海峰"</f>
        <v>刘海峰</v>
      </c>
      <c r="C170" s="4" t="s">
        <v>58</v>
      </c>
      <c r="D170" s="3" t="s">
        <v>61</v>
      </c>
      <c r="E170" s="3" t="str">
        <f>"20204014108"</f>
        <v>20204014108</v>
      </c>
      <c r="F170" s="3"/>
      <c r="G170" s="5"/>
    </row>
    <row r="171" ht="21" customHeight="1" spans="1:7">
      <c r="A171" s="3">
        <v>169</v>
      </c>
      <c r="B171" s="3" t="str">
        <f>"万宁"</f>
        <v>万宁</v>
      </c>
      <c r="C171" s="4" t="s">
        <v>58</v>
      </c>
      <c r="D171" s="3" t="s">
        <v>61</v>
      </c>
      <c r="E171" s="3" t="str">
        <f>"20204014130"</f>
        <v>20204014130</v>
      </c>
      <c r="F171" s="3"/>
      <c r="G171" s="5"/>
    </row>
    <row r="172" ht="21" customHeight="1" spans="1:7">
      <c r="A172" s="3">
        <v>170</v>
      </c>
      <c r="B172" s="3" t="str">
        <f>"朱国伟"</f>
        <v>朱国伟</v>
      </c>
      <c r="C172" s="4" t="s">
        <v>58</v>
      </c>
      <c r="D172" s="3" t="s">
        <v>61</v>
      </c>
      <c r="E172" s="3" t="str">
        <f>"20204014328"</f>
        <v>20204014328</v>
      </c>
      <c r="F172" s="3"/>
      <c r="G172" s="5"/>
    </row>
    <row r="173" ht="21" customHeight="1" spans="1:7">
      <c r="A173" s="3">
        <v>171</v>
      </c>
      <c r="B173" s="3" t="str">
        <f>"茆天骄"</f>
        <v>茆天骄</v>
      </c>
      <c r="C173" s="4" t="s">
        <v>58</v>
      </c>
      <c r="D173" s="3" t="s">
        <v>61</v>
      </c>
      <c r="E173" s="3" t="str">
        <f>"20204014222"</f>
        <v>20204014222</v>
      </c>
      <c r="F173" s="3"/>
      <c r="G173" s="5"/>
    </row>
    <row r="174" ht="21" customHeight="1" spans="1:7">
      <c r="A174" s="3">
        <v>172</v>
      </c>
      <c r="B174" s="3" t="str">
        <f>"王朝海"</f>
        <v>王朝海</v>
      </c>
      <c r="C174" s="4" t="s">
        <v>62</v>
      </c>
      <c r="D174" s="3" t="s">
        <v>63</v>
      </c>
      <c r="E174" s="3" t="str">
        <f>"20204105817"</f>
        <v>20204105817</v>
      </c>
      <c r="F174" s="3"/>
      <c r="G174" s="5"/>
    </row>
    <row r="175" ht="21" customHeight="1" spans="1:7">
      <c r="A175" s="3">
        <v>173</v>
      </c>
      <c r="B175" s="3" t="str">
        <f>"郁岸枫"</f>
        <v>郁岸枫</v>
      </c>
      <c r="C175" s="4" t="s">
        <v>62</v>
      </c>
      <c r="D175" s="3" t="s">
        <v>63</v>
      </c>
      <c r="E175" s="3" t="str">
        <f>"20204105925"</f>
        <v>20204105925</v>
      </c>
      <c r="F175" s="3"/>
      <c r="G175" s="5"/>
    </row>
    <row r="176" ht="21" customHeight="1" spans="1:7">
      <c r="A176" s="3">
        <v>174</v>
      </c>
      <c r="B176" s="3" t="str">
        <f>"王凡"</f>
        <v>王凡</v>
      </c>
      <c r="C176" s="4" t="s">
        <v>62</v>
      </c>
      <c r="D176" s="3" t="s">
        <v>64</v>
      </c>
      <c r="E176" s="3" t="str">
        <f>"20204206510"</f>
        <v>20204206510</v>
      </c>
      <c r="F176" s="3"/>
      <c r="G176" s="5"/>
    </row>
    <row r="177" ht="21" customHeight="1" spans="1:7">
      <c r="A177" s="3">
        <v>175</v>
      </c>
      <c r="B177" s="3" t="str">
        <f>"翟国国"</f>
        <v>翟国国</v>
      </c>
      <c r="C177" s="4" t="s">
        <v>62</v>
      </c>
      <c r="D177" s="3" t="s">
        <v>64</v>
      </c>
      <c r="E177" s="3" t="str">
        <f>"20204206125"</f>
        <v>20204206125</v>
      </c>
      <c r="F177" s="3"/>
      <c r="G177" s="5"/>
    </row>
    <row r="178" ht="21" customHeight="1" spans="1:7">
      <c r="A178" s="3">
        <v>176</v>
      </c>
      <c r="B178" s="3" t="str">
        <f>"葛嘉诚"</f>
        <v>葛嘉诚</v>
      </c>
      <c r="C178" s="4" t="s">
        <v>62</v>
      </c>
      <c r="D178" s="3" t="s">
        <v>64</v>
      </c>
      <c r="E178" s="3" t="str">
        <f>"20204206126"</f>
        <v>20204206126</v>
      </c>
      <c r="F178" s="3"/>
      <c r="G178" s="5"/>
    </row>
    <row r="179" ht="21" customHeight="1" spans="1:7">
      <c r="A179" s="3">
        <v>177</v>
      </c>
      <c r="B179" s="3" t="str">
        <f>"陆金鹏"</f>
        <v>陆金鹏</v>
      </c>
      <c r="C179" s="4" t="s">
        <v>62</v>
      </c>
      <c r="D179" s="3" t="s">
        <v>64</v>
      </c>
      <c r="E179" s="3" t="str">
        <f>"20204206215"</f>
        <v>20204206215</v>
      </c>
      <c r="F179" s="3"/>
      <c r="G179" s="5"/>
    </row>
    <row r="180" ht="21" customHeight="1" spans="1:7">
      <c r="A180" s="3">
        <v>178</v>
      </c>
      <c r="B180" s="3" t="str">
        <f>"宋赫"</f>
        <v>宋赫</v>
      </c>
      <c r="C180" s="4" t="s">
        <v>62</v>
      </c>
      <c r="D180" s="3" t="s">
        <v>64</v>
      </c>
      <c r="E180" s="3" t="str">
        <f>"20204206412"</f>
        <v>20204206412</v>
      </c>
      <c r="F180" s="3"/>
      <c r="G180" s="5"/>
    </row>
    <row r="181" ht="21" customHeight="1" spans="1:7">
      <c r="A181" s="3">
        <v>179</v>
      </c>
      <c r="B181" s="3" t="str">
        <f>"孟小涛"</f>
        <v>孟小涛</v>
      </c>
      <c r="C181" s="4" t="s">
        <v>62</v>
      </c>
      <c r="D181" s="3" t="s">
        <v>64</v>
      </c>
      <c r="E181" s="3" t="str">
        <f>"20204206222"</f>
        <v>20204206222</v>
      </c>
      <c r="F181" s="3"/>
      <c r="G181" s="5"/>
    </row>
    <row r="182" ht="21" customHeight="1" spans="1:7">
      <c r="A182" s="3">
        <v>180</v>
      </c>
      <c r="B182" s="3" t="str">
        <f>"刘方圆"</f>
        <v>刘方圆</v>
      </c>
      <c r="C182" s="4" t="s">
        <v>65</v>
      </c>
      <c r="D182" s="3" t="s">
        <v>66</v>
      </c>
      <c r="E182" s="3" t="str">
        <f>"20204312227"</f>
        <v>20204312227</v>
      </c>
      <c r="F182" s="3"/>
      <c r="G182" s="5"/>
    </row>
    <row r="183" ht="21" customHeight="1" spans="1:7">
      <c r="A183" s="3">
        <v>181</v>
      </c>
      <c r="B183" s="3" t="str">
        <f>"李航"</f>
        <v>李航</v>
      </c>
      <c r="C183" s="4" t="s">
        <v>65</v>
      </c>
      <c r="D183" s="3" t="s">
        <v>66</v>
      </c>
      <c r="E183" s="3" t="str">
        <f>"20204312228"</f>
        <v>20204312228</v>
      </c>
      <c r="F183" s="3"/>
      <c r="G183" s="5"/>
    </row>
    <row r="184" ht="21" customHeight="1" spans="1:7">
      <c r="A184" s="3">
        <v>182</v>
      </c>
      <c r="B184" s="3" t="str">
        <f>"柴巨成"</f>
        <v>柴巨成</v>
      </c>
      <c r="C184" s="4" t="s">
        <v>67</v>
      </c>
      <c r="D184" s="3" t="s">
        <v>68</v>
      </c>
      <c r="E184" s="3" t="str">
        <f>"20204406718"</f>
        <v>20204406718</v>
      </c>
      <c r="F184" s="3"/>
      <c r="G184" s="5"/>
    </row>
    <row r="185" ht="21" customHeight="1" spans="1:7">
      <c r="A185" s="3">
        <v>183</v>
      </c>
      <c r="B185" s="3" t="str">
        <f>"田成龙"</f>
        <v>田成龙</v>
      </c>
      <c r="C185" s="4" t="s">
        <v>67</v>
      </c>
      <c r="D185" s="3" t="s">
        <v>68</v>
      </c>
      <c r="E185" s="3" t="str">
        <f>"20204406707"</f>
        <v>20204406707</v>
      </c>
      <c r="F185" s="3"/>
      <c r="G185" s="5"/>
    </row>
    <row r="186" ht="21" customHeight="1" spans="1:7">
      <c r="A186" s="3">
        <v>184</v>
      </c>
      <c r="B186" s="3" t="str">
        <f>"刘荡荡"</f>
        <v>刘荡荡</v>
      </c>
      <c r="C186" s="4" t="s">
        <v>69</v>
      </c>
      <c r="D186" s="3" t="s">
        <v>70</v>
      </c>
      <c r="E186" s="3" t="str">
        <f>"20204514402"</f>
        <v>20204514402</v>
      </c>
      <c r="F186" s="3"/>
      <c r="G186" s="5"/>
    </row>
    <row r="187" ht="21" customHeight="1" spans="1:7">
      <c r="A187" s="3">
        <v>185</v>
      </c>
      <c r="B187" s="3" t="str">
        <f>"付美琪"</f>
        <v>付美琪</v>
      </c>
      <c r="C187" s="4" t="s">
        <v>69</v>
      </c>
      <c r="D187" s="3" t="s">
        <v>70</v>
      </c>
      <c r="E187" s="3" t="str">
        <f>"20204514403"</f>
        <v>20204514403</v>
      </c>
      <c r="F187" s="3"/>
      <c r="G187" s="5"/>
    </row>
    <row r="188" ht="21" customHeight="1" spans="1:7">
      <c r="A188" s="3">
        <v>186</v>
      </c>
      <c r="B188" s="3" t="str">
        <f>"程奔"</f>
        <v>程奔</v>
      </c>
      <c r="C188" s="4" t="s">
        <v>69</v>
      </c>
      <c r="D188" s="3" t="s">
        <v>71</v>
      </c>
      <c r="E188" s="3" t="str">
        <f>"20204614415"</f>
        <v>20204614415</v>
      </c>
      <c r="F188" s="3"/>
      <c r="G188" s="5"/>
    </row>
    <row r="189" ht="21" customHeight="1" spans="1:7">
      <c r="A189" s="3">
        <v>187</v>
      </c>
      <c r="B189" s="3" t="str">
        <f>"张路远"</f>
        <v>张路远</v>
      </c>
      <c r="C189" s="4" t="s">
        <v>69</v>
      </c>
      <c r="D189" s="3" t="s">
        <v>71</v>
      </c>
      <c r="E189" s="3" t="str">
        <f>"20204614405"</f>
        <v>20204614405</v>
      </c>
      <c r="F189" s="3"/>
      <c r="G189" s="5"/>
    </row>
    <row r="190" ht="21" customHeight="1" spans="1:7">
      <c r="A190" s="3">
        <v>188</v>
      </c>
      <c r="B190" s="3" t="str">
        <f>"孙仁哲"</f>
        <v>孙仁哲</v>
      </c>
      <c r="C190" s="4" t="s">
        <v>72</v>
      </c>
      <c r="D190" s="3" t="s">
        <v>73</v>
      </c>
      <c r="E190" s="3" t="str">
        <f>"20204712420"</f>
        <v>20204712420</v>
      </c>
      <c r="F190" s="3"/>
      <c r="G190" s="5"/>
    </row>
    <row r="191" customFormat="1" ht="21" customHeight="1" spans="1:7">
      <c r="A191" s="3">
        <v>189</v>
      </c>
      <c r="B191" s="3" t="str">
        <f>"王柳幻"</f>
        <v>王柳幻</v>
      </c>
      <c r="C191" s="4" t="s">
        <v>72</v>
      </c>
      <c r="D191" s="3" t="s">
        <v>73</v>
      </c>
      <c r="E191" s="3" t="str">
        <f>"20204712324"</f>
        <v>20204712324</v>
      </c>
      <c r="F191" s="3" t="s">
        <v>20</v>
      </c>
      <c r="G191" s="5"/>
    </row>
    <row r="192" ht="21" customHeight="1" spans="1:7">
      <c r="A192" s="3">
        <v>190</v>
      </c>
      <c r="B192" s="3" t="str">
        <f>"杨柯"</f>
        <v>杨柯</v>
      </c>
      <c r="C192" s="4" t="s">
        <v>72</v>
      </c>
      <c r="D192" s="3" t="s">
        <v>74</v>
      </c>
      <c r="E192" s="3" t="str">
        <f>"20204814516"</f>
        <v>20204814516</v>
      </c>
      <c r="F192" s="3"/>
      <c r="G192" s="5"/>
    </row>
    <row r="193" ht="21" customHeight="1" spans="1:7">
      <c r="A193" s="3">
        <v>191</v>
      </c>
      <c r="B193" s="3" t="str">
        <f>"杜连杰"</f>
        <v>杜连杰</v>
      </c>
      <c r="C193" s="4" t="s">
        <v>72</v>
      </c>
      <c r="D193" s="3" t="s">
        <v>74</v>
      </c>
      <c r="E193" s="3" t="str">
        <f>"20204814510"</f>
        <v>20204814510</v>
      </c>
      <c r="F193" s="3"/>
      <c r="G193" s="5"/>
    </row>
    <row r="194" ht="21" customHeight="1" spans="1:7">
      <c r="A194" s="3">
        <v>192</v>
      </c>
      <c r="B194" s="3" t="str">
        <f>"臧哲"</f>
        <v>臧哲</v>
      </c>
      <c r="C194" s="4" t="s">
        <v>72</v>
      </c>
      <c r="D194" s="3" t="s">
        <v>75</v>
      </c>
      <c r="E194" s="3" t="str">
        <f>"20204907116"</f>
        <v>20204907116</v>
      </c>
      <c r="F194" s="3"/>
      <c r="G194" s="5"/>
    </row>
    <row r="195" customFormat="1" ht="21" customHeight="1" spans="1:7">
      <c r="A195" s="3">
        <v>193</v>
      </c>
      <c r="B195" s="3" t="str">
        <f>"章亚男"</f>
        <v>章亚男</v>
      </c>
      <c r="C195" s="4" t="s">
        <v>72</v>
      </c>
      <c r="D195" s="3" t="s">
        <v>75</v>
      </c>
      <c r="E195" s="3" t="str">
        <f>"20204907029"</f>
        <v>20204907029</v>
      </c>
      <c r="F195" s="3" t="s">
        <v>20</v>
      </c>
      <c r="G195" s="5"/>
    </row>
    <row r="196" ht="21" customHeight="1" spans="1:7">
      <c r="A196" s="3">
        <v>194</v>
      </c>
      <c r="B196" s="3" t="str">
        <f>"刘慧祥"</f>
        <v>刘慧祥</v>
      </c>
      <c r="C196" s="4" t="s">
        <v>76</v>
      </c>
      <c r="D196" s="3" t="s">
        <v>77</v>
      </c>
      <c r="E196" s="3" t="str">
        <f>"20205007502"</f>
        <v>20205007502</v>
      </c>
      <c r="F196" s="3"/>
      <c r="G196" s="5"/>
    </row>
    <row r="197" ht="21" customHeight="1" spans="1:7">
      <c r="A197" s="3">
        <v>195</v>
      </c>
      <c r="B197" s="3" t="str">
        <f>"王子安"</f>
        <v>王子安</v>
      </c>
      <c r="C197" s="4" t="s">
        <v>76</v>
      </c>
      <c r="D197" s="3" t="s">
        <v>77</v>
      </c>
      <c r="E197" s="3" t="str">
        <f>"20205007520"</f>
        <v>20205007520</v>
      </c>
      <c r="F197" s="3"/>
      <c r="G197" s="5"/>
    </row>
    <row r="198" ht="21" customHeight="1" spans="1:7">
      <c r="A198" s="3">
        <v>196</v>
      </c>
      <c r="B198" s="3" t="str">
        <f>"张清晨"</f>
        <v>张清晨</v>
      </c>
      <c r="C198" s="4" t="s">
        <v>76</v>
      </c>
      <c r="D198" s="3" t="s">
        <v>77</v>
      </c>
      <c r="E198" s="3" t="str">
        <f>"20205007307"</f>
        <v>20205007307</v>
      </c>
      <c r="F198" s="3"/>
      <c r="G198" s="5"/>
    </row>
    <row r="199" ht="21" customHeight="1" spans="1:7">
      <c r="A199" s="3">
        <v>197</v>
      </c>
      <c r="B199" s="3" t="str">
        <f>"刘欣"</f>
        <v>刘欣</v>
      </c>
      <c r="C199" s="4" t="s">
        <v>76</v>
      </c>
      <c r="D199" s="3" t="s">
        <v>77</v>
      </c>
      <c r="E199" s="3" t="str">
        <f>"20205007230"</f>
        <v>20205007230</v>
      </c>
      <c r="F199" s="3"/>
      <c r="G199" s="5"/>
    </row>
    <row r="200" ht="21" customHeight="1" spans="1:7">
      <c r="A200" s="3">
        <v>198</v>
      </c>
      <c r="B200" s="3" t="str">
        <f>"刘悦"</f>
        <v>刘悦</v>
      </c>
      <c r="C200" s="4" t="s">
        <v>76</v>
      </c>
      <c r="D200" s="3" t="s">
        <v>77</v>
      </c>
      <c r="E200" s="3" t="str">
        <f>"20205007628"</f>
        <v>20205007628</v>
      </c>
      <c r="F200" s="3"/>
      <c r="G200" s="5"/>
    </row>
    <row r="201" ht="21" customHeight="1" spans="1:7">
      <c r="A201" s="3">
        <v>199</v>
      </c>
      <c r="B201" s="3" t="str">
        <f>"楚干"</f>
        <v>楚干</v>
      </c>
      <c r="C201" s="4" t="s">
        <v>76</v>
      </c>
      <c r="D201" s="3" t="s">
        <v>77</v>
      </c>
      <c r="E201" s="3" t="str">
        <f>"20205007521"</f>
        <v>20205007521</v>
      </c>
      <c r="F201" s="3"/>
      <c r="G201" s="5"/>
    </row>
    <row r="202" ht="21" customHeight="1" spans="1:7">
      <c r="A202" s="3">
        <v>200</v>
      </c>
      <c r="B202" s="3" t="str">
        <f>"胡铭伟"</f>
        <v>胡铭伟</v>
      </c>
      <c r="C202" s="4" t="s">
        <v>76</v>
      </c>
      <c r="D202" s="3" t="s">
        <v>77</v>
      </c>
      <c r="E202" s="3" t="str">
        <f>"20205007306"</f>
        <v>20205007306</v>
      </c>
      <c r="F202" s="3"/>
      <c r="G202" s="5"/>
    </row>
    <row r="203" ht="21" customHeight="1" spans="1:7">
      <c r="A203" s="3">
        <v>201</v>
      </c>
      <c r="B203" s="3" t="str">
        <f>"王粒为"</f>
        <v>王粒为</v>
      </c>
      <c r="C203" s="4" t="s">
        <v>76</v>
      </c>
      <c r="D203" s="3" t="s">
        <v>77</v>
      </c>
      <c r="E203" s="3" t="str">
        <f>"20205007326"</f>
        <v>20205007326</v>
      </c>
      <c r="F203" s="3"/>
      <c r="G203" s="5"/>
    </row>
    <row r="204" ht="21" customHeight="1" spans="1:7">
      <c r="A204" s="3">
        <v>202</v>
      </c>
      <c r="B204" s="3" t="str">
        <f>"王昌"</f>
        <v>王昌</v>
      </c>
      <c r="C204" s="4" t="s">
        <v>76</v>
      </c>
      <c r="D204" s="3" t="s">
        <v>77</v>
      </c>
      <c r="E204" s="3" t="str">
        <f>"20205007304"</f>
        <v>20205007304</v>
      </c>
      <c r="F204" s="3"/>
      <c r="G204" s="5"/>
    </row>
    <row r="205" customFormat="1" ht="21" customHeight="1" spans="1:7">
      <c r="A205" s="3">
        <v>203</v>
      </c>
      <c r="B205" s="3" t="str">
        <f>"李亚凤"</f>
        <v>李亚凤</v>
      </c>
      <c r="C205" s="4" t="s">
        <v>76</v>
      </c>
      <c r="D205" s="3" t="s">
        <v>77</v>
      </c>
      <c r="E205" s="3" t="str">
        <f>"20205007705"</f>
        <v>20205007705</v>
      </c>
      <c r="F205" s="3" t="s">
        <v>20</v>
      </c>
      <c r="G205" s="5"/>
    </row>
    <row r="206" ht="21" customHeight="1" spans="1:7">
      <c r="A206" s="3">
        <v>204</v>
      </c>
      <c r="B206" s="3" t="str">
        <f>"丁明雪"</f>
        <v>丁明雪</v>
      </c>
      <c r="C206" s="4" t="s">
        <v>78</v>
      </c>
      <c r="D206" s="3" t="s">
        <v>79</v>
      </c>
      <c r="E206" s="3" t="str">
        <f>"20205109213"</f>
        <v>20205109213</v>
      </c>
      <c r="F206" s="3"/>
      <c r="G206" s="5"/>
    </row>
    <row r="207" ht="21" customHeight="1" spans="1:7">
      <c r="A207" s="3">
        <v>205</v>
      </c>
      <c r="B207" s="3" t="str">
        <f>"蒋大祥"</f>
        <v>蒋大祥</v>
      </c>
      <c r="C207" s="4" t="s">
        <v>78</v>
      </c>
      <c r="D207" s="3" t="s">
        <v>79</v>
      </c>
      <c r="E207" s="3" t="str">
        <f>"20205109322"</f>
        <v>20205109322</v>
      </c>
      <c r="F207" s="3"/>
      <c r="G207" s="5"/>
    </row>
    <row r="208" ht="21" customHeight="1" spans="1:7">
      <c r="A208" s="3">
        <v>206</v>
      </c>
      <c r="B208" s="3" t="str">
        <f>"余晓瑾"</f>
        <v>余晓瑾</v>
      </c>
      <c r="C208" s="4" t="s">
        <v>78</v>
      </c>
      <c r="D208" s="3" t="s">
        <v>79</v>
      </c>
      <c r="E208" s="3" t="str">
        <f>"20205109323"</f>
        <v>20205109323</v>
      </c>
      <c r="F208" s="3"/>
      <c r="G208" s="5"/>
    </row>
    <row r="209" ht="21" customHeight="1" spans="1:7">
      <c r="A209" s="3">
        <v>207</v>
      </c>
      <c r="B209" s="3" t="str">
        <f>"徐丽"</f>
        <v>徐丽</v>
      </c>
      <c r="C209" s="4" t="s">
        <v>78</v>
      </c>
      <c r="D209" s="3" t="s">
        <v>79</v>
      </c>
      <c r="E209" s="3" t="str">
        <f>"20205109207"</f>
        <v>20205109207</v>
      </c>
      <c r="F209" s="3"/>
      <c r="G209" s="5"/>
    </row>
    <row r="210" ht="21" customHeight="1" spans="1:7">
      <c r="A210" s="3">
        <v>208</v>
      </c>
      <c r="B210" s="3" t="str">
        <f>"李延凤"</f>
        <v>李延凤</v>
      </c>
      <c r="C210" s="4" t="s">
        <v>78</v>
      </c>
      <c r="D210" s="3" t="s">
        <v>80</v>
      </c>
      <c r="E210" s="3" t="str">
        <f>"20205212513"</f>
        <v>20205212513</v>
      </c>
      <c r="F210" s="3"/>
      <c r="G210" s="5"/>
    </row>
    <row r="211" ht="21" customHeight="1" spans="1:7">
      <c r="A211" s="3">
        <v>209</v>
      </c>
      <c r="B211" s="3" t="str">
        <f>"苗丽荣"</f>
        <v>苗丽荣</v>
      </c>
      <c r="C211" s="4" t="s">
        <v>78</v>
      </c>
      <c r="D211" s="3" t="s">
        <v>80</v>
      </c>
      <c r="E211" s="3" t="str">
        <f>"20205212518"</f>
        <v>20205212518</v>
      </c>
      <c r="F211" s="3"/>
      <c r="G211" s="5"/>
    </row>
    <row r="212" ht="21" customHeight="1" spans="1:7">
      <c r="A212" s="3">
        <v>210</v>
      </c>
      <c r="B212" s="3" t="str">
        <f>"魏欣"</f>
        <v>魏欣</v>
      </c>
      <c r="C212" s="4" t="s">
        <v>78</v>
      </c>
      <c r="D212" s="3" t="s">
        <v>80</v>
      </c>
      <c r="E212" s="3" t="str">
        <f>"20205212517"</f>
        <v>20205212517</v>
      </c>
      <c r="F212" s="3"/>
      <c r="G212" s="5"/>
    </row>
    <row r="213" ht="21" customHeight="1" spans="1:7">
      <c r="A213" s="3">
        <v>211</v>
      </c>
      <c r="B213" s="3" t="str">
        <f>"葛浩东"</f>
        <v>葛浩东</v>
      </c>
      <c r="C213" s="4" t="s">
        <v>78</v>
      </c>
      <c r="D213" s="3" t="s">
        <v>80</v>
      </c>
      <c r="E213" s="3" t="str">
        <f>"20205212514"</f>
        <v>20205212514</v>
      </c>
      <c r="F213" s="3"/>
      <c r="G213" s="5"/>
    </row>
    <row r="214" ht="21" customHeight="1" spans="1:7">
      <c r="A214" s="3">
        <v>212</v>
      </c>
      <c r="B214" s="3" t="str">
        <f>"尚进"</f>
        <v>尚进</v>
      </c>
      <c r="C214" s="4" t="s">
        <v>81</v>
      </c>
      <c r="D214" s="3" t="s">
        <v>82</v>
      </c>
      <c r="E214" s="3" t="str">
        <f>"20205309604"</f>
        <v>20205309604</v>
      </c>
      <c r="F214" s="3"/>
      <c r="G214" s="5"/>
    </row>
    <row r="215" ht="21" customHeight="1" spans="1:7">
      <c r="A215" s="3">
        <v>213</v>
      </c>
      <c r="B215" s="3" t="str">
        <f>"丁乐康"</f>
        <v>丁乐康</v>
      </c>
      <c r="C215" s="4" t="s">
        <v>81</v>
      </c>
      <c r="D215" s="3" t="s">
        <v>82</v>
      </c>
      <c r="E215" s="3" t="str">
        <f>"20205310422"</f>
        <v>20205310422</v>
      </c>
      <c r="F215" s="3"/>
      <c r="G215" s="5"/>
    </row>
    <row r="216" ht="21" customHeight="1" spans="1:7">
      <c r="A216" s="3">
        <v>214</v>
      </c>
      <c r="B216" s="3" t="str">
        <f>"付双"</f>
        <v>付双</v>
      </c>
      <c r="C216" s="4" t="s">
        <v>81</v>
      </c>
      <c r="D216" s="3" t="s">
        <v>82</v>
      </c>
      <c r="E216" s="3" t="str">
        <f>"20205309518"</f>
        <v>20205309518</v>
      </c>
      <c r="F216" s="3"/>
      <c r="G216" s="5"/>
    </row>
    <row r="217" ht="21" customHeight="1" spans="1:7">
      <c r="A217" s="3">
        <v>215</v>
      </c>
      <c r="B217" s="3" t="str">
        <f>"孟子成"</f>
        <v>孟子成</v>
      </c>
      <c r="C217" s="4" t="s">
        <v>81</v>
      </c>
      <c r="D217" s="3" t="s">
        <v>82</v>
      </c>
      <c r="E217" s="3" t="str">
        <f>"20205310511"</f>
        <v>20205310511</v>
      </c>
      <c r="F217" s="3"/>
      <c r="G217" s="5"/>
    </row>
    <row r="218" ht="21" customHeight="1" spans="1:7">
      <c r="A218" s="3">
        <v>216</v>
      </c>
      <c r="B218" s="3" t="str">
        <f>"刘成龙"</f>
        <v>刘成龙</v>
      </c>
      <c r="C218" s="4" t="s">
        <v>81</v>
      </c>
      <c r="D218" s="3" t="s">
        <v>82</v>
      </c>
      <c r="E218" s="3" t="str">
        <f>"20205310230"</f>
        <v>20205310230</v>
      </c>
      <c r="F218" s="3"/>
      <c r="G218" s="5"/>
    </row>
    <row r="219" ht="21" customHeight="1" spans="1:7">
      <c r="A219" s="3">
        <v>217</v>
      </c>
      <c r="B219" s="3" t="str">
        <f>"孙波"</f>
        <v>孙波</v>
      </c>
      <c r="C219" s="4" t="s">
        <v>81</v>
      </c>
      <c r="D219" s="3" t="s">
        <v>82</v>
      </c>
      <c r="E219" s="3" t="str">
        <f>"20205310224"</f>
        <v>20205310224</v>
      </c>
      <c r="F219" s="3"/>
      <c r="G219" s="5"/>
    </row>
    <row r="220" ht="21" customHeight="1" spans="1:7">
      <c r="A220" s="3">
        <v>218</v>
      </c>
      <c r="B220" s="3" t="str">
        <f>"薛景"</f>
        <v>薛景</v>
      </c>
      <c r="C220" s="4" t="s">
        <v>81</v>
      </c>
      <c r="D220" s="3" t="s">
        <v>82</v>
      </c>
      <c r="E220" s="3" t="str">
        <f>"20205309403"</f>
        <v>20205309403</v>
      </c>
      <c r="F220" s="3"/>
      <c r="G220" s="5"/>
    </row>
    <row r="221" ht="21" customHeight="1" spans="1:7">
      <c r="A221" s="3">
        <v>219</v>
      </c>
      <c r="B221" s="3" t="str">
        <f>"付文武"</f>
        <v>付文武</v>
      </c>
      <c r="C221" s="4" t="s">
        <v>81</v>
      </c>
      <c r="D221" s="3" t="s">
        <v>82</v>
      </c>
      <c r="E221" s="3" t="str">
        <f>"20205310221"</f>
        <v>20205310221</v>
      </c>
      <c r="F221" s="3"/>
      <c r="G221" s="5"/>
    </row>
    <row r="222" ht="21" customHeight="1" spans="1:7">
      <c r="A222" s="3">
        <v>220</v>
      </c>
      <c r="B222" s="3" t="str">
        <f>"周迅"</f>
        <v>周迅</v>
      </c>
      <c r="C222" s="4" t="s">
        <v>81</v>
      </c>
      <c r="D222" s="3" t="s">
        <v>83</v>
      </c>
      <c r="E222" s="3" t="str">
        <f>"20205408426"</f>
        <v>20205408426</v>
      </c>
      <c r="F222" s="3"/>
      <c r="G222" s="5"/>
    </row>
    <row r="223" ht="21" customHeight="1" spans="1:7">
      <c r="A223" s="3">
        <v>221</v>
      </c>
      <c r="B223" s="3" t="str">
        <f>"马帅"</f>
        <v>马帅</v>
      </c>
      <c r="C223" s="4" t="s">
        <v>81</v>
      </c>
      <c r="D223" s="3" t="s">
        <v>83</v>
      </c>
      <c r="E223" s="3" t="str">
        <f>"20205408407"</f>
        <v>20205408407</v>
      </c>
      <c r="F223" s="3"/>
      <c r="G223" s="5"/>
    </row>
    <row r="224" ht="21" customHeight="1" spans="1:7">
      <c r="A224" s="3">
        <v>222</v>
      </c>
      <c r="B224" s="3" t="str">
        <f>"王守立"</f>
        <v>王守立</v>
      </c>
      <c r="C224" s="4" t="s">
        <v>81</v>
      </c>
      <c r="D224" s="3" t="s">
        <v>83</v>
      </c>
      <c r="E224" s="3" t="str">
        <f>"20205407728"</f>
        <v>20205407728</v>
      </c>
      <c r="F224" s="3"/>
      <c r="G224" s="5"/>
    </row>
    <row r="225" ht="21" customHeight="1" spans="1:7">
      <c r="A225" s="3">
        <v>223</v>
      </c>
      <c r="B225" s="3" t="str">
        <f>"孟祥宇"</f>
        <v>孟祥宇</v>
      </c>
      <c r="C225" s="4" t="s">
        <v>81</v>
      </c>
      <c r="D225" s="3" t="s">
        <v>83</v>
      </c>
      <c r="E225" s="3" t="str">
        <f>"20205408519"</f>
        <v>20205408519</v>
      </c>
      <c r="F225" s="3"/>
      <c r="G225" s="5"/>
    </row>
    <row r="226" ht="21" customHeight="1" spans="1:7">
      <c r="A226" s="3">
        <v>224</v>
      </c>
      <c r="B226" s="3" t="str">
        <f>"阮星"</f>
        <v>阮星</v>
      </c>
      <c r="C226" s="4" t="s">
        <v>81</v>
      </c>
      <c r="D226" s="3" t="s">
        <v>83</v>
      </c>
      <c r="E226" s="3" t="str">
        <f>"20205408301"</f>
        <v>20205408301</v>
      </c>
      <c r="F226" s="3"/>
      <c r="G226" s="5"/>
    </row>
    <row r="227" ht="21" customHeight="1" spans="1:7">
      <c r="A227" s="3">
        <v>225</v>
      </c>
      <c r="B227" s="3" t="str">
        <f>"孟童童"</f>
        <v>孟童童</v>
      </c>
      <c r="C227" s="4" t="s">
        <v>81</v>
      </c>
      <c r="D227" s="3" t="s">
        <v>83</v>
      </c>
      <c r="E227" s="3" t="str">
        <f>"20205408508"</f>
        <v>20205408508</v>
      </c>
      <c r="F227" s="3"/>
      <c r="G227" s="5"/>
    </row>
    <row r="228" ht="21" customHeight="1" spans="1:7">
      <c r="A228" s="3">
        <v>226</v>
      </c>
      <c r="B228" s="3" t="str">
        <f>"李晨生"</f>
        <v>李晨生</v>
      </c>
      <c r="C228" s="4" t="s">
        <v>81</v>
      </c>
      <c r="D228" s="3" t="s">
        <v>83</v>
      </c>
      <c r="E228" s="3" t="str">
        <f>"20205407919"</f>
        <v>20205407919</v>
      </c>
      <c r="F228" s="3"/>
      <c r="G228" s="5"/>
    </row>
    <row r="229" ht="21" customHeight="1" spans="1:7">
      <c r="A229" s="3">
        <v>227</v>
      </c>
      <c r="B229" s="3" t="str">
        <f>"郭伟康"</f>
        <v>郭伟康</v>
      </c>
      <c r="C229" s="4" t="s">
        <v>81</v>
      </c>
      <c r="D229" s="3" t="s">
        <v>83</v>
      </c>
      <c r="E229" s="3" t="str">
        <f>"20205408005"</f>
        <v>20205408005</v>
      </c>
      <c r="F229" s="3"/>
      <c r="G229" s="5"/>
    </row>
    <row r="230" ht="21" customHeight="1" spans="1:7">
      <c r="A230" s="3">
        <v>228</v>
      </c>
      <c r="B230" s="3" t="str">
        <f>"耿夫运"</f>
        <v>耿夫运</v>
      </c>
      <c r="C230" s="4" t="s">
        <v>81</v>
      </c>
      <c r="D230" s="3" t="s">
        <v>83</v>
      </c>
      <c r="E230" s="3" t="str">
        <f>"20205408010"</f>
        <v>20205408010</v>
      </c>
      <c r="F230" s="3"/>
      <c r="G230" s="5"/>
    </row>
    <row r="231" ht="21" customHeight="1" spans="1:7">
      <c r="A231" s="3">
        <v>229</v>
      </c>
      <c r="B231" s="3" t="str">
        <f>"徐鹏"</f>
        <v>徐鹏</v>
      </c>
      <c r="C231" s="4" t="s">
        <v>81</v>
      </c>
      <c r="D231" s="3" t="s">
        <v>83</v>
      </c>
      <c r="E231" s="3" t="str">
        <f>"20205408229"</f>
        <v>20205408229</v>
      </c>
      <c r="F231" s="3"/>
      <c r="G231" s="5"/>
    </row>
    <row r="232" ht="21" customHeight="1" spans="1:7">
      <c r="A232" s="3">
        <v>230</v>
      </c>
      <c r="B232" s="3" t="str">
        <f>"沈建文"</f>
        <v>沈建文</v>
      </c>
      <c r="C232" s="4" t="s">
        <v>81</v>
      </c>
      <c r="D232" s="3" t="s">
        <v>83</v>
      </c>
      <c r="E232" s="3" t="str">
        <f>"20205408106"</f>
        <v>20205408106</v>
      </c>
      <c r="F232" s="3"/>
      <c r="G232" s="5"/>
    </row>
    <row r="233" ht="21" customHeight="1" spans="1:7">
      <c r="A233" s="3">
        <v>231</v>
      </c>
      <c r="B233" s="3" t="str">
        <f>"李凯"</f>
        <v>李凯</v>
      </c>
      <c r="C233" s="4" t="s">
        <v>81</v>
      </c>
      <c r="D233" s="3" t="s">
        <v>83</v>
      </c>
      <c r="E233" s="3" t="str">
        <f>"20205408008"</f>
        <v>20205408008</v>
      </c>
      <c r="F233" s="3"/>
      <c r="G233" s="5"/>
    </row>
    <row r="234" ht="21" customHeight="1" spans="1:7">
      <c r="A234" s="3">
        <v>232</v>
      </c>
      <c r="B234" s="3" t="str">
        <f>"李娜"</f>
        <v>李娜</v>
      </c>
      <c r="C234" s="4" t="s">
        <v>81</v>
      </c>
      <c r="D234" s="3" t="s">
        <v>83</v>
      </c>
      <c r="E234" s="3" t="str">
        <f>"20205408215"</f>
        <v>20205408215</v>
      </c>
      <c r="F234" s="3"/>
      <c r="G234" s="5"/>
    </row>
    <row r="235" ht="21" customHeight="1" spans="1:7">
      <c r="A235" s="3">
        <v>233</v>
      </c>
      <c r="B235" s="3" t="str">
        <f>"王诚婷"</f>
        <v>王诚婷</v>
      </c>
      <c r="C235" s="4" t="s">
        <v>81</v>
      </c>
      <c r="D235" s="3" t="s">
        <v>83</v>
      </c>
      <c r="E235" s="3" t="str">
        <f>"20205408307"</f>
        <v>20205408307</v>
      </c>
      <c r="F235" s="3"/>
      <c r="G235" s="5"/>
    </row>
    <row r="236" ht="21" customHeight="1" spans="1:7">
      <c r="A236" s="3">
        <v>234</v>
      </c>
      <c r="B236" s="3" t="str">
        <f>"李敏"</f>
        <v>李敏</v>
      </c>
      <c r="C236" s="4" t="s">
        <v>81</v>
      </c>
      <c r="D236" s="3" t="s">
        <v>83</v>
      </c>
      <c r="E236" s="3" t="str">
        <f>"20205408529"</f>
        <v>20205408529</v>
      </c>
      <c r="F236" s="3"/>
      <c r="G236" s="5"/>
    </row>
    <row r="237" ht="21" customHeight="1" spans="1:7">
      <c r="A237" s="3">
        <v>235</v>
      </c>
      <c r="B237" s="3" t="str">
        <f>"高可可"</f>
        <v>高可可</v>
      </c>
      <c r="C237" s="4" t="s">
        <v>81</v>
      </c>
      <c r="D237" s="3" t="s">
        <v>83</v>
      </c>
      <c r="E237" s="3" t="str">
        <f>"20205408023"</f>
        <v>20205408023</v>
      </c>
      <c r="F237" s="3"/>
      <c r="G237" s="5"/>
    </row>
    <row r="238" ht="21" customHeight="1" spans="1:7">
      <c r="A238" s="3">
        <v>236</v>
      </c>
      <c r="B238" s="3" t="str">
        <f>"赵成"</f>
        <v>赵成</v>
      </c>
      <c r="C238" s="4" t="s">
        <v>81</v>
      </c>
      <c r="D238" s="3" t="s">
        <v>83</v>
      </c>
      <c r="E238" s="3" t="str">
        <f>"20205408514"</f>
        <v>20205408514</v>
      </c>
      <c r="F238" s="3"/>
      <c r="G238" s="5"/>
    </row>
    <row r="239" ht="21" customHeight="1" spans="1:7">
      <c r="A239" s="3">
        <v>237</v>
      </c>
      <c r="B239" s="3" t="str">
        <f>"郭艳丽"</f>
        <v>郭艳丽</v>
      </c>
      <c r="C239" s="4" t="s">
        <v>81</v>
      </c>
      <c r="D239" s="3" t="s">
        <v>83</v>
      </c>
      <c r="E239" s="3" t="str">
        <f>"20205407824"</f>
        <v>20205407824</v>
      </c>
      <c r="F239" s="3"/>
      <c r="G239" s="5"/>
    </row>
    <row r="240" ht="21" customHeight="1" spans="1:7">
      <c r="A240" s="3">
        <v>238</v>
      </c>
      <c r="B240" s="3" t="str">
        <f>"解衍"</f>
        <v>解衍</v>
      </c>
      <c r="C240" s="4" t="s">
        <v>81</v>
      </c>
      <c r="D240" s="3" t="s">
        <v>83</v>
      </c>
      <c r="E240" s="3" t="str">
        <f>"20205408429"</f>
        <v>20205408429</v>
      </c>
      <c r="F240" s="3"/>
      <c r="G240" s="5"/>
    </row>
    <row r="241" customFormat="1" ht="21" customHeight="1" spans="1:7">
      <c r="A241" s="3">
        <v>239</v>
      </c>
      <c r="B241" s="3" t="str">
        <f>"程程"</f>
        <v>程程</v>
      </c>
      <c r="C241" s="4" t="s">
        <v>81</v>
      </c>
      <c r="D241" s="3" t="s">
        <v>83</v>
      </c>
      <c r="E241" s="3" t="str">
        <f>"20205408507"</f>
        <v>20205408507</v>
      </c>
      <c r="F241" s="3" t="s">
        <v>20</v>
      </c>
      <c r="G241" s="5"/>
    </row>
    <row r="242" ht="21" customHeight="1" spans="1:7">
      <c r="A242" s="3">
        <v>240</v>
      </c>
      <c r="B242" s="3" t="str">
        <f>"何子龙"</f>
        <v>何子龙</v>
      </c>
      <c r="C242" s="4" t="s">
        <v>81</v>
      </c>
      <c r="D242" s="3" t="s">
        <v>84</v>
      </c>
      <c r="E242" s="3" t="str">
        <f>"20205508830"</f>
        <v>20205508830</v>
      </c>
      <c r="F242" s="3"/>
      <c r="G242" s="5"/>
    </row>
    <row r="243" ht="21" customHeight="1" spans="1:7">
      <c r="A243" s="3">
        <v>241</v>
      </c>
      <c r="B243" s="3" t="str">
        <f>"任浩"</f>
        <v>任浩</v>
      </c>
      <c r="C243" s="4" t="s">
        <v>81</v>
      </c>
      <c r="D243" s="3" t="s">
        <v>84</v>
      </c>
      <c r="E243" s="3" t="str">
        <f>"20205509102"</f>
        <v>20205509102</v>
      </c>
      <c r="F243" s="3"/>
      <c r="G243" s="5"/>
    </row>
    <row r="244" ht="21" customHeight="1" spans="1:7">
      <c r="A244" s="3">
        <v>242</v>
      </c>
      <c r="B244" s="3" t="str">
        <f>"张云龙"</f>
        <v>张云龙</v>
      </c>
      <c r="C244" s="4" t="s">
        <v>81</v>
      </c>
      <c r="D244" s="3" t="s">
        <v>84</v>
      </c>
      <c r="E244" s="3" t="str">
        <f>"20205508623"</f>
        <v>20205508623</v>
      </c>
      <c r="F244" s="3"/>
      <c r="G244" s="5"/>
    </row>
    <row r="245" ht="21" customHeight="1" spans="1:7">
      <c r="A245" s="3">
        <v>243</v>
      </c>
      <c r="B245" s="3" t="str">
        <f>"于明亮"</f>
        <v>于明亮</v>
      </c>
      <c r="C245" s="4" t="s">
        <v>81</v>
      </c>
      <c r="D245" s="3" t="s">
        <v>84</v>
      </c>
      <c r="E245" s="3" t="str">
        <f>"20205509123"</f>
        <v>20205509123</v>
      </c>
      <c r="F245" s="3"/>
      <c r="G245" s="5"/>
    </row>
    <row r="246" ht="21" customHeight="1" spans="1:7">
      <c r="A246" s="3">
        <v>244</v>
      </c>
      <c r="B246" s="3" t="str">
        <f>"马自东"</f>
        <v>马自东</v>
      </c>
      <c r="C246" s="4" t="s">
        <v>81</v>
      </c>
      <c r="D246" s="3" t="s">
        <v>84</v>
      </c>
      <c r="E246" s="3" t="str">
        <f>"20205508719"</f>
        <v>20205508719</v>
      </c>
      <c r="F246" s="3"/>
      <c r="G246" s="5"/>
    </row>
    <row r="247" ht="21" customHeight="1" spans="1:7">
      <c r="A247" s="3">
        <v>245</v>
      </c>
      <c r="B247" s="3" t="str">
        <f>"孙扬方"</f>
        <v>孙扬方</v>
      </c>
      <c r="C247" s="4" t="s">
        <v>81</v>
      </c>
      <c r="D247" s="3" t="s">
        <v>84</v>
      </c>
      <c r="E247" s="3" t="str">
        <f>"20205509116"</f>
        <v>20205509116</v>
      </c>
      <c r="F247" s="3"/>
      <c r="G247" s="5"/>
    </row>
    <row r="248" ht="21" customHeight="1" spans="1:7">
      <c r="A248" s="3">
        <v>246</v>
      </c>
      <c r="B248" s="3" t="str">
        <f>"赵起峰"</f>
        <v>赵起峰</v>
      </c>
      <c r="C248" s="4" t="s">
        <v>81</v>
      </c>
      <c r="D248" s="3" t="s">
        <v>84</v>
      </c>
      <c r="E248" s="3" t="str">
        <f>"20205509001"</f>
        <v>20205509001</v>
      </c>
      <c r="F248" s="3"/>
      <c r="G248" s="5"/>
    </row>
    <row r="249" ht="21" customHeight="1" spans="1:7">
      <c r="A249" s="3">
        <v>247</v>
      </c>
      <c r="B249" s="3" t="str">
        <f>"丁珂儿"</f>
        <v>丁珂儿</v>
      </c>
      <c r="C249" s="4" t="s">
        <v>81</v>
      </c>
      <c r="D249" s="3" t="s">
        <v>84</v>
      </c>
      <c r="E249" s="3" t="str">
        <f>"20205508802"</f>
        <v>20205508802</v>
      </c>
      <c r="F249" s="3"/>
      <c r="G249" s="5"/>
    </row>
    <row r="250" ht="21" customHeight="1" spans="1:7">
      <c r="A250" s="3">
        <v>248</v>
      </c>
      <c r="B250" s="3" t="str">
        <f>"王洁"</f>
        <v>王洁</v>
      </c>
      <c r="C250" s="4" t="s">
        <v>81</v>
      </c>
      <c r="D250" s="3" t="s">
        <v>84</v>
      </c>
      <c r="E250" s="3" t="str">
        <f>"20205508913"</f>
        <v>20205508913</v>
      </c>
      <c r="F250" s="3"/>
      <c r="G250" s="5"/>
    </row>
    <row r="251" ht="21" customHeight="1" spans="1:7">
      <c r="A251" s="3">
        <v>249</v>
      </c>
      <c r="B251" s="3" t="str">
        <f>"刘蝶"</f>
        <v>刘蝶</v>
      </c>
      <c r="C251" s="4" t="s">
        <v>81</v>
      </c>
      <c r="D251" s="3" t="s">
        <v>84</v>
      </c>
      <c r="E251" s="3" t="str">
        <f>"20205508708"</f>
        <v>20205508708</v>
      </c>
      <c r="F251" s="3"/>
      <c r="G251" s="5"/>
    </row>
    <row r="252" ht="21" customHeight="1" spans="1:7">
      <c r="A252" s="3">
        <v>250</v>
      </c>
      <c r="B252" s="3" t="str">
        <f>"赵志伟"</f>
        <v>赵志伟</v>
      </c>
      <c r="C252" s="4" t="s">
        <v>81</v>
      </c>
      <c r="D252" s="3" t="s">
        <v>84</v>
      </c>
      <c r="E252" s="3" t="str">
        <f>"20205509121"</f>
        <v>20205509121</v>
      </c>
      <c r="F252" s="3"/>
      <c r="G252" s="5"/>
    </row>
    <row r="253" ht="21" customHeight="1" spans="1:7">
      <c r="A253" s="3">
        <v>251</v>
      </c>
      <c r="B253" s="3" t="str">
        <f>"马家荣"</f>
        <v>马家荣</v>
      </c>
      <c r="C253" s="4" t="s">
        <v>81</v>
      </c>
      <c r="D253" s="3" t="s">
        <v>84</v>
      </c>
      <c r="E253" s="3" t="str">
        <f>"20205508630"</f>
        <v>20205508630</v>
      </c>
      <c r="F253" s="3"/>
      <c r="G253" s="5"/>
    </row>
    <row r="254" ht="21" customHeight="1" spans="1:7">
      <c r="A254" s="3">
        <v>252</v>
      </c>
      <c r="B254" s="3" t="str">
        <f>"陈雪"</f>
        <v>陈雪</v>
      </c>
      <c r="C254" s="4" t="s">
        <v>81</v>
      </c>
      <c r="D254" s="3" t="s">
        <v>84</v>
      </c>
      <c r="E254" s="3" t="str">
        <f>"20205508817"</f>
        <v>20205508817</v>
      </c>
      <c r="F254" s="3"/>
      <c r="G254" s="5"/>
    </row>
    <row r="255" ht="21" customHeight="1" spans="1:7">
      <c r="A255" s="3">
        <v>253</v>
      </c>
      <c r="B255" s="3" t="str">
        <f>"王星宇"</f>
        <v>王星宇</v>
      </c>
      <c r="C255" s="4" t="s">
        <v>81</v>
      </c>
      <c r="D255" s="3" t="s">
        <v>84</v>
      </c>
      <c r="E255" s="3" t="str">
        <f>"20205509124"</f>
        <v>20205509124</v>
      </c>
      <c r="F255" s="3"/>
      <c r="G255" s="5"/>
    </row>
    <row r="256" ht="21" customHeight="1" spans="1:7">
      <c r="A256" s="3">
        <v>254</v>
      </c>
      <c r="B256" s="3" t="str">
        <f>"邵君昊"</f>
        <v>邵君昊</v>
      </c>
      <c r="C256" s="4" t="s">
        <v>81</v>
      </c>
      <c r="D256" s="3" t="s">
        <v>84</v>
      </c>
      <c r="E256" s="3" t="str">
        <f>"20205509110"</f>
        <v>20205509110</v>
      </c>
      <c r="F256" s="3"/>
      <c r="G256" s="5"/>
    </row>
    <row r="257" ht="21" customHeight="1" spans="1:7">
      <c r="A257" s="3">
        <v>255</v>
      </c>
      <c r="B257" s="3" t="str">
        <f>"赵奎"</f>
        <v>赵奎</v>
      </c>
      <c r="C257" s="4" t="s">
        <v>81</v>
      </c>
      <c r="D257" s="3" t="s">
        <v>84</v>
      </c>
      <c r="E257" s="3" t="str">
        <f>"20205508627"</f>
        <v>20205508627</v>
      </c>
      <c r="F257" s="3"/>
      <c r="G257" s="5"/>
    </row>
  </sheetData>
  <mergeCells count="1">
    <mergeCell ref="A1:F1"/>
  </mergeCells>
  <pageMargins left="0.66875" right="0.511805555555556" top="0.236111111111111" bottom="0.314583333333333" header="0.156944444444444" footer="0.2361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2020-10-16T00:41:00Z</dcterms:created>
  <dcterms:modified xsi:type="dcterms:W3CDTF">2020-10-16T03:16:40Z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